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chsoil.sharepoint.com/sites/TM_DE01_Abteilung_IR/Shared Documents/investorrelations/Quartale/2022/H1 2022/Factsheet/"/>
    </mc:Choice>
  </mc:AlternateContent>
  <xr:revisionPtr revIDLastSave="34" documentId="8_{87281463-244F-45E8-BD3E-8E960EABD2D0}" xr6:coauthVersionLast="47" xr6:coauthVersionMax="47" xr10:uidLastSave="{31283D85-5B1A-428F-94D2-1441ACFE8731}"/>
  <bookViews>
    <workbookView xWindow="-108" yWindow="-108" windowWidth="23256" windowHeight="12576" activeTab="1" xr2:uid="{00000000-000D-0000-FFFF-FFFF00000000}"/>
  </bookViews>
  <sheets>
    <sheet name="FPSE - Factsheet" sheetId="17" r:id="rId1"/>
    <sheet name="Income Statement" sheetId="10" r:id="rId2"/>
    <sheet name="Sales Revenues by Region" sheetId="11" r:id="rId3"/>
    <sheet name="Segments" sheetId="13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'Income Statement'!$A$1:$O$31</definedName>
    <definedName name="_xlnm.Print_Area" localSheetId="2">'Sales Revenues by Region'!$A$1:$K$91</definedName>
    <definedName name="_xlnm.Print_Area" localSheetId="3">Segments!$A$1:$K$126</definedName>
    <definedName name="SAPFuncF4Help" localSheetId="0">SAPF4Help()</definedName>
    <definedName name="SAPFuncF4Help" localSheetId="1">SAPF4Help()</definedName>
    <definedName name="SAPFuncF4Help" localSheetId="2">SAPF4Help()</definedName>
    <definedName name="SAPFuncF4Help" localSheetId="3">SAPF4Help()</definedName>
    <definedName name="SAPFuncF4Help">SAPF4Help()</definedName>
    <definedName name="SAPFuncF4HelpHier" localSheetId="0">SAPF4HelpHier()</definedName>
    <definedName name="SAPFuncF4HelpHier" localSheetId="1">SAPF4HelpHier()</definedName>
    <definedName name="SAPFuncF4HelpHier" localSheetId="2">SAPF4HelpHier()</definedName>
    <definedName name="SAPFuncF4HelpHier" localSheetId="3">SAPF4HelpHier()</definedName>
    <definedName name="SAPFuncF4HelpHier">SAPF4HelpHier()</definedName>
    <definedName name="SAPRangeKEYFIG_Tabelle1_Tabelle1D1" localSheetId="0">#REF!</definedName>
    <definedName name="SAPRangeKEYFIG_Tabelle1_Tabelle1D1" localSheetId="1">#REF!</definedName>
    <definedName name="SAPRangeKEYFIG_Tabelle1_Tabelle1D1" localSheetId="2">#REF!</definedName>
    <definedName name="SAPRangeKEYFIG_Tabelle1_Tabelle1D1" localSheetId="3">#REF!</definedName>
    <definedName name="SAPRangeKEYFIG_Tabelle1_Tabelle1D1">#REF!</definedName>
    <definedName name="SAPRangeKEYFIG_Tabelle2_Tabelle2D2">[1]DATA!$B$9</definedName>
    <definedName name="SAPRangeKEYFIG_Tabelle5_Tabelle5D1">[2]DATA!$B$13</definedName>
    <definedName name="SAPRangePOPER_Tabelle1_Tabelle1D1" localSheetId="0">#REF!</definedName>
    <definedName name="SAPRangePOPER_Tabelle1_Tabelle1D1" localSheetId="1">#REF!</definedName>
    <definedName name="SAPRangePOPER_Tabelle1_Tabelle1D1" localSheetId="2">#REF!</definedName>
    <definedName name="SAPRangePOPER_Tabelle1_Tabelle1D1" localSheetId="3">#REF!</definedName>
    <definedName name="SAPRangePOPER_Tabelle1_Tabelle1D1">#REF!</definedName>
    <definedName name="SAPRangePOPER_Tabelle2_Tabelle2D2">[1]DATA!$B$13:$I$13</definedName>
    <definedName name="SAPRangePOPER_Tabelle5_Tabelle5D1">[2]DATA!$C$17:$F$17</definedName>
    <definedName name="SAPRangeRBUNIT_Tabelle2_Tabelle2D2">[3]DATA!$B$15:$K$15</definedName>
    <definedName name="SAPRangeRCONGR_Tabelle1_Tabelle1D1" localSheetId="0">#REF!</definedName>
    <definedName name="SAPRangeRCONGR_Tabelle1_Tabelle1D1" localSheetId="1">#REF!</definedName>
    <definedName name="SAPRangeRCONGR_Tabelle1_Tabelle1D1" localSheetId="2">#REF!</definedName>
    <definedName name="SAPRangeRCONGR_Tabelle1_Tabelle1D1" localSheetId="3">#REF!</definedName>
    <definedName name="SAPRangeRCONGR_Tabelle1_Tabelle1D1">#REF!</definedName>
    <definedName name="SAPRangeRCONGR_Tabelle2_Tabelle2D2">[1]DATA!$B$14:$I$14</definedName>
    <definedName name="SAPRangeRCONGR_Tabelle5_Tabelle5D1">[2]DATA!$B$11</definedName>
    <definedName name="SAPRangeRDIMEN_Tabelle1_Tabelle1D1" localSheetId="0">#REF!</definedName>
    <definedName name="SAPRangeRDIMEN_Tabelle1_Tabelle1D1" localSheetId="1">#REF!</definedName>
    <definedName name="SAPRangeRDIMEN_Tabelle1_Tabelle1D1" localSheetId="2">#REF!</definedName>
    <definedName name="SAPRangeRDIMEN_Tabelle1_Tabelle1D1" localSheetId="3">#REF!</definedName>
    <definedName name="SAPRangeRDIMEN_Tabelle1_Tabelle1D1">#REF!</definedName>
    <definedName name="SAPRangeRDIMEN_Tabelle2_Tabelle2D2">[1]DATA!$B$6</definedName>
    <definedName name="SAPRangeRDIMEN_Tabelle5_Tabelle5D1">[2]DATA!$B$8</definedName>
    <definedName name="SAPRangeREFRYEAR_Tabelle2_Tabelle2D2">[3]DATA!$B$12:$K$12</definedName>
    <definedName name="SAPRangeRITCLG_Tabelle1_Tabelle1D1" localSheetId="0">#REF!</definedName>
    <definedName name="SAPRangeRITCLG_Tabelle1_Tabelle1D1" localSheetId="1">#REF!</definedName>
    <definedName name="SAPRangeRITCLG_Tabelle1_Tabelle1D1" localSheetId="2">#REF!</definedName>
    <definedName name="SAPRangeRITCLG_Tabelle1_Tabelle1D1" localSheetId="3">#REF!</definedName>
    <definedName name="SAPRangeRITCLG_Tabelle1_Tabelle1D1">#REF!</definedName>
    <definedName name="SAPRangeRITCLG_Tabelle2_Tabelle2D2">[1]DATA!$B$8</definedName>
    <definedName name="SAPRangeRITCLG_Tabelle5_Tabelle5D1">[2]DATA!$B$10</definedName>
    <definedName name="SAPRangeRITEM_Tabelle1_Tabelle1D1" localSheetId="0">#REF!</definedName>
    <definedName name="SAPRangeRITEM_Tabelle1_Tabelle1D1" localSheetId="1">#REF!</definedName>
    <definedName name="SAPRangeRITEM_Tabelle1_Tabelle1D1" localSheetId="2">#REF!</definedName>
    <definedName name="SAPRangeRITEM_Tabelle1_Tabelle1D1" localSheetId="3">#REF!</definedName>
    <definedName name="SAPRangeRITEM_Tabelle1_Tabelle1D1">#REF!</definedName>
    <definedName name="SAPRangeRITEM_Tabelle2_Tabelle2D2">[1]DATA!$A$15:$A$19</definedName>
    <definedName name="SAPRangeRITEM_Tabelle5_Tabelle5D1">[2]DATA!$A$21:$A$120</definedName>
    <definedName name="SAPRangeRLDNR_Tabelle1_Tabelle1D1" localSheetId="0">#REF!</definedName>
    <definedName name="SAPRangeRLDNR_Tabelle1_Tabelle1D1" localSheetId="1">#REF!</definedName>
    <definedName name="SAPRangeRLDNR_Tabelle1_Tabelle1D1" localSheetId="2">#REF!</definedName>
    <definedName name="SAPRangeRLDNR_Tabelle1_Tabelle1D1" localSheetId="3">#REF!</definedName>
    <definedName name="SAPRangeRLDNR_Tabelle1_Tabelle1D1">#REF!</definedName>
    <definedName name="SAPRangeRLDNR_Tabelle2_Tabelle2D2">[1]DATA!$B$10</definedName>
    <definedName name="SAPRangeRLDNR_Tabelle5_Tabelle5D1">[2]DATA!$B$9</definedName>
    <definedName name="SAPRangeRVERS_Tabelle1_Tabelle1D1" localSheetId="0">#REF!</definedName>
    <definedName name="SAPRangeRVERS_Tabelle1_Tabelle1D1" localSheetId="1">#REF!</definedName>
    <definedName name="SAPRangeRVERS_Tabelle1_Tabelle1D1" localSheetId="2">#REF!</definedName>
    <definedName name="SAPRangeRVERS_Tabelle1_Tabelle1D1" localSheetId="3">#REF!</definedName>
    <definedName name="SAPRangeRVERS_Tabelle1_Tabelle1D1">#REF!</definedName>
    <definedName name="SAPRangeRVERS_Tabelle2_Tabelle2D2">[1]DATA!$B$7</definedName>
    <definedName name="SAPRangeRVERS_Tabelle5_Tabelle5D1">[2]DATA!$C$18:$F$18</definedName>
    <definedName name="SAPRangeRYEAR_Tabelle1_Tabelle1D1" localSheetId="0">#REF!</definedName>
    <definedName name="SAPRangeRYEAR_Tabelle1_Tabelle1D1" localSheetId="1">#REF!</definedName>
    <definedName name="SAPRangeRYEAR_Tabelle1_Tabelle1D1" localSheetId="2">#REF!</definedName>
    <definedName name="SAPRangeRYEAR_Tabelle1_Tabelle1D1" localSheetId="3">#REF!</definedName>
    <definedName name="SAPRangeRYEAR_Tabelle1_Tabelle1D1">#REF!</definedName>
    <definedName name="SAPRangeRYEAR_Tabelle2_Tabelle2D2">[1]DATA!$B$12:$I$12</definedName>
    <definedName name="SAPRangeRYEAR_Tabelle5_Tabelle5D1">[2]DATA!$C$16:$F$16</definedName>
    <definedName name="SAPRangeSUBIT_Tabelle5_Tabelle5D1">[2]DATA!$B$21:$B$120</definedName>
    <definedName name="SAPTrigger_Tabelle1_Tabelle1D1">[4]sapactivexlhiddensheet!$A$39</definedName>
    <definedName name="SAPTrigger_Tabelle2_Tabelle2D2">[1]sapactivexlhiddensheet!$A$39</definedName>
    <definedName name="SAPTrigger_Tabelle5_Tabelle5D1">[2]sapactivexlhiddensheet!$A$39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8" i="11" l="1"/>
  <c r="B38" i="13"/>
  <c r="G23" i="10"/>
  <c r="G24" i="10"/>
  <c r="G27" i="10"/>
  <c r="G28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7" i="10"/>
  <c r="J42" i="13"/>
  <c r="K42" i="13"/>
  <c r="J43" i="13"/>
  <c r="K43" i="13"/>
  <c r="B44" i="13"/>
  <c r="C44" i="13"/>
  <c r="D44" i="13"/>
  <c r="E44" i="13"/>
  <c r="F44" i="13"/>
  <c r="G44" i="13"/>
  <c r="J46" i="13"/>
  <c r="K46" i="13"/>
  <c r="J47" i="13"/>
  <c r="K47" i="13"/>
  <c r="J48" i="13"/>
  <c r="K48" i="13"/>
  <c r="J38" i="11"/>
  <c r="K34" i="11"/>
  <c r="K44" i="13" l="1"/>
  <c r="J44" i="13"/>
  <c r="C60" i="13"/>
  <c r="D60" i="13"/>
  <c r="E60" i="13"/>
  <c r="F60" i="13"/>
  <c r="G60" i="13"/>
  <c r="H60" i="13"/>
  <c r="I60" i="13"/>
  <c r="J60" i="13"/>
  <c r="K60" i="13"/>
  <c r="B60" i="13"/>
  <c r="B84" i="13"/>
  <c r="G74" i="11" l="1"/>
  <c r="C38" i="11"/>
  <c r="F38" i="11"/>
  <c r="H38" i="11"/>
  <c r="B38" i="11"/>
  <c r="D34" i="11"/>
  <c r="J85" i="13"/>
  <c r="J72" i="13" s="1"/>
  <c r="I38" i="11" l="1"/>
  <c r="G38" i="11"/>
  <c r="B72" i="13"/>
  <c r="K69" i="13" l="1"/>
  <c r="K57" i="13" s="1"/>
  <c r="J69" i="13"/>
  <c r="J57" i="13" s="1"/>
  <c r="I72" i="13"/>
  <c r="I71" i="13"/>
  <c r="I59" i="13" s="1"/>
  <c r="I70" i="13"/>
  <c r="I58" i="13" s="1"/>
  <c r="I67" i="13"/>
  <c r="I55" i="13" s="1"/>
  <c r="H72" i="13"/>
  <c r="H71" i="13"/>
  <c r="H59" i="13" s="1"/>
  <c r="H70" i="13"/>
  <c r="H58" i="13" s="1"/>
  <c r="H67" i="13"/>
  <c r="H55" i="13" s="1"/>
  <c r="G72" i="13"/>
  <c r="E72" i="13"/>
  <c r="E71" i="13"/>
  <c r="E59" i="13" s="1"/>
  <c r="F72" i="13"/>
  <c r="F71" i="13"/>
  <c r="F59" i="13" s="1"/>
  <c r="D72" i="13"/>
  <c r="C72" i="13"/>
  <c r="F62" i="11"/>
  <c r="F53" i="11" s="1"/>
  <c r="F44" i="11" s="1"/>
  <c r="J53" i="11"/>
  <c r="J44" i="11" s="1"/>
  <c r="J54" i="11"/>
  <c r="J45" i="11" s="1"/>
  <c r="H53" i="11"/>
  <c r="H44" i="11" s="1"/>
  <c r="H54" i="11"/>
  <c r="H45" i="11" s="1"/>
  <c r="J52" i="11"/>
  <c r="J43" i="11" s="1"/>
  <c r="H52" i="11"/>
  <c r="H43" i="11" s="1"/>
  <c r="F55" i="11"/>
  <c r="F46" i="11" s="1"/>
  <c r="F56" i="11"/>
  <c r="B61" i="11"/>
  <c r="B52" i="11" s="1"/>
  <c r="B43" i="11" s="1"/>
  <c r="C61" i="11"/>
  <c r="C52" i="11" s="1"/>
  <c r="C43" i="11" s="1"/>
  <c r="F61" i="11"/>
  <c r="F52" i="11" s="1"/>
  <c r="F43" i="11" s="1"/>
  <c r="B62" i="11"/>
  <c r="B53" i="11" s="1"/>
  <c r="B44" i="11" s="1"/>
  <c r="C62" i="11"/>
  <c r="C53" i="11" s="1"/>
  <c r="C44" i="11" s="1"/>
  <c r="B63" i="11"/>
  <c r="B54" i="11" s="1"/>
  <c r="B45" i="11" s="1"/>
  <c r="C63" i="11"/>
  <c r="I63" i="11" s="1"/>
  <c r="F63" i="11"/>
  <c r="F54" i="11" s="1"/>
  <c r="F45" i="11" s="1"/>
  <c r="B64" i="11"/>
  <c r="B55" i="11" s="1"/>
  <c r="B46" i="11" s="1"/>
  <c r="C64" i="11"/>
  <c r="C55" i="11" s="1"/>
  <c r="C46" i="11" s="1"/>
  <c r="C65" i="11"/>
  <c r="G65" i="11" s="1"/>
  <c r="H65" i="11"/>
  <c r="I65" i="11" s="1"/>
  <c r="J65" i="11"/>
  <c r="K13" i="10"/>
  <c r="J13" i="10" s="1"/>
  <c r="K23" i="10"/>
  <c r="J23" i="10" s="1"/>
  <c r="K65" i="11" l="1"/>
  <c r="J47" i="11"/>
  <c r="H47" i="11"/>
  <c r="I43" i="11"/>
  <c r="I44" i="11"/>
  <c r="B47" i="11"/>
  <c r="K44" i="11"/>
  <c r="G43" i="11"/>
  <c r="F47" i="11"/>
  <c r="D36" i="11"/>
  <c r="I36" i="11"/>
  <c r="K36" i="11"/>
  <c r="G36" i="11"/>
  <c r="C54" i="11"/>
  <c r="K53" i="11"/>
  <c r="G53" i="11"/>
  <c r="I61" i="11"/>
  <c r="K43" i="11"/>
  <c r="G61" i="11"/>
  <c r="K52" i="11"/>
  <c r="C56" i="11"/>
  <c r="G56" i="11" s="1"/>
  <c r="K61" i="11"/>
  <c r="D55" i="11"/>
  <c r="G52" i="11"/>
  <c r="D53" i="11"/>
  <c r="E53" i="11" s="1"/>
  <c r="D64" i="11"/>
  <c r="G62" i="11"/>
  <c r="D61" i="11"/>
  <c r="E61" i="11" s="1"/>
  <c r="D52" i="11"/>
  <c r="I62" i="11"/>
  <c r="D62" i="11"/>
  <c r="E62" i="11" s="1"/>
  <c r="I52" i="11"/>
  <c r="I53" i="11"/>
  <c r="K62" i="11"/>
  <c r="B65" i="11"/>
  <c r="D63" i="11"/>
  <c r="E63" i="11" s="1"/>
  <c r="G63" i="11"/>
  <c r="K63" i="11"/>
  <c r="E52" i="11" l="1"/>
  <c r="D43" i="11"/>
  <c r="C45" i="11"/>
  <c r="E36" i="11"/>
  <c r="K54" i="11"/>
  <c r="G54" i="11"/>
  <c r="I54" i="11"/>
  <c r="D54" i="11"/>
  <c r="E54" i="11" s="1"/>
  <c r="G44" i="11"/>
  <c r="D65" i="11"/>
  <c r="E65" i="11" s="1"/>
  <c r="D45" i="11" l="1"/>
  <c r="E45" i="11" s="1"/>
  <c r="I45" i="11"/>
  <c r="I47" i="11" s="1"/>
  <c r="C47" i="11"/>
  <c r="G47" i="11" s="1"/>
  <c r="G45" i="11"/>
  <c r="E43" i="11"/>
  <c r="K45" i="11"/>
  <c r="G34" i="11"/>
  <c r="I34" i="11"/>
  <c r="E34" i="11"/>
  <c r="I35" i="11"/>
  <c r="K35" i="11"/>
  <c r="D35" i="11"/>
  <c r="G35" i="11"/>
  <c r="H79" i="13"/>
  <c r="H66" i="13" s="1"/>
  <c r="H54" i="13" s="1"/>
  <c r="K85" i="13"/>
  <c r="K72" i="13" s="1"/>
  <c r="I79" i="13"/>
  <c r="I66" i="13" s="1"/>
  <c r="I54" i="13" s="1"/>
  <c r="G83" i="13"/>
  <c r="G70" i="13" s="1"/>
  <c r="G58" i="13" s="1"/>
  <c r="G84" i="13"/>
  <c r="G71" i="13" s="1"/>
  <c r="G59" i="13" s="1"/>
  <c r="G80" i="13"/>
  <c r="G67" i="13" s="1"/>
  <c r="G55" i="13" s="1"/>
  <c r="G79" i="13"/>
  <c r="G66" i="13" s="1"/>
  <c r="G54" i="13" s="1"/>
  <c r="F83" i="13"/>
  <c r="F70" i="13" s="1"/>
  <c r="F58" i="13" s="1"/>
  <c r="F80" i="13"/>
  <c r="F67" i="13" s="1"/>
  <c r="F79" i="13"/>
  <c r="F66" i="13" s="1"/>
  <c r="F54" i="13" s="1"/>
  <c r="E83" i="13"/>
  <c r="E70" i="13" s="1"/>
  <c r="E58" i="13" s="1"/>
  <c r="E80" i="13"/>
  <c r="E67" i="13" s="1"/>
  <c r="E55" i="13" s="1"/>
  <c r="E79" i="13"/>
  <c r="E66" i="13" s="1"/>
  <c r="E54" i="13" s="1"/>
  <c r="D84" i="13"/>
  <c r="D71" i="13" s="1"/>
  <c r="D59" i="13" s="1"/>
  <c r="D83" i="13"/>
  <c r="D70" i="13" s="1"/>
  <c r="D58" i="13" s="1"/>
  <c r="D80" i="13"/>
  <c r="D67" i="13" s="1"/>
  <c r="D55" i="13" s="1"/>
  <c r="D79" i="13"/>
  <c r="D66" i="13" s="1"/>
  <c r="D54" i="13" s="1"/>
  <c r="C84" i="13"/>
  <c r="C71" i="13" s="1"/>
  <c r="C59" i="13" s="1"/>
  <c r="B83" i="13"/>
  <c r="B70" i="13" s="1"/>
  <c r="B58" i="13" s="1"/>
  <c r="C83" i="13"/>
  <c r="C70" i="13" s="1"/>
  <c r="C58" i="13" s="1"/>
  <c r="C82" i="13"/>
  <c r="C69" i="13" s="1"/>
  <c r="C57" i="13" s="1"/>
  <c r="C80" i="13"/>
  <c r="C67" i="13" s="1"/>
  <c r="C55" i="13" s="1"/>
  <c r="C79" i="13"/>
  <c r="C66" i="13" s="1"/>
  <c r="C54" i="13" s="1"/>
  <c r="B71" i="13"/>
  <c r="B59" i="13" s="1"/>
  <c r="B82" i="13"/>
  <c r="B69" i="13" s="1"/>
  <c r="B57" i="13" s="1"/>
  <c r="B80" i="13"/>
  <c r="B67" i="13" s="1"/>
  <c r="B55" i="13" s="1"/>
  <c r="B79" i="13"/>
  <c r="B66" i="13" s="1"/>
  <c r="B54" i="13" s="1"/>
  <c r="L28" i="10"/>
  <c r="K28" i="10" s="1"/>
  <c r="J28" i="10" s="1"/>
  <c r="L27" i="10"/>
  <c r="K27" i="10" s="1"/>
  <c r="J27" i="10" s="1"/>
  <c r="L24" i="10"/>
  <c r="K24" i="10" s="1"/>
  <c r="J24" i="10" s="1"/>
  <c r="L20" i="10"/>
  <c r="K20" i="10" s="1"/>
  <c r="J20" i="10" s="1"/>
  <c r="L19" i="10"/>
  <c r="K19" i="10" s="1"/>
  <c r="J19" i="10" s="1"/>
  <c r="L18" i="10"/>
  <c r="K18" i="10" s="1"/>
  <c r="J18" i="10" s="1"/>
  <c r="L17" i="10"/>
  <c r="K17" i="10" s="1"/>
  <c r="J17" i="10" s="1"/>
  <c r="L16" i="10"/>
  <c r="K16" i="10" s="1"/>
  <c r="J16" i="10" s="1"/>
  <c r="L15" i="10"/>
  <c r="K15" i="10" s="1"/>
  <c r="J15" i="10" s="1"/>
  <c r="L14" i="10"/>
  <c r="K14" i="10" s="1"/>
  <c r="J14" i="10" s="1"/>
  <c r="L12" i="10"/>
  <c r="K12" i="10" s="1"/>
  <c r="J12" i="10" s="1"/>
  <c r="L11" i="10"/>
  <c r="K11" i="10" s="1"/>
  <c r="J11" i="10" s="1"/>
  <c r="L10" i="10"/>
  <c r="K10" i="10" s="1"/>
  <c r="J10" i="10" s="1"/>
  <c r="L9" i="10"/>
  <c r="K9" i="10" s="1"/>
  <c r="J9" i="10" s="1"/>
  <c r="L8" i="10"/>
  <c r="K8" i="10" s="1"/>
  <c r="J8" i="10" s="1"/>
  <c r="L7" i="10"/>
  <c r="K7" i="10" s="1"/>
  <c r="J7" i="10" s="1"/>
  <c r="F68" i="13" l="1"/>
  <c r="F55" i="13"/>
  <c r="E35" i="11"/>
  <c r="D44" i="11"/>
  <c r="C68" i="13"/>
  <c r="G68" i="13"/>
  <c r="E68" i="13"/>
  <c r="D68" i="13"/>
  <c r="J80" i="13"/>
  <c r="J67" i="13" s="1"/>
  <c r="J55" i="13" s="1"/>
  <c r="K84" i="13"/>
  <c r="K71" i="13" s="1"/>
  <c r="K59" i="13" s="1"/>
  <c r="J84" i="13"/>
  <c r="J71" i="13" s="1"/>
  <c r="J59" i="13" s="1"/>
  <c r="K83" i="13"/>
  <c r="K79" i="13"/>
  <c r="K66" i="13" s="1"/>
  <c r="K54" i="13" s="1"/>
  <c r="J83" i="13"/>
  <c r="C81" i="13"/>
  <c r="K80" i="13"/>
  <c r="K67" i="13" s="1"/>
  <c r="K55" i="13" s="1"/>
  <c r="J79" i="13"/>
  <c r="G81" i="13"/>
  <c r="F81" i="13"/>
  <c r="E81" i="13"/>
  <c r="D81" i="13"/>
  <c r="B81" i="13"/>
  <c r="F56" i="13" l="1"/>
  <c r="E44" i="11"/>
  <c r="C56" i="13"/>
  <c r="K68" i="13"/>
  <c r="D56" i="13"/>
  <c r="E56" i="13"/>
  <c r="G56" i="13"/>
  <c r="J81" i="13"/>
  <c r="J66" i="13"/>
  <c r="K81" i="13"/>
  <c r="B68" i="13"/>
  <c r="B56" i="13" s="1"/>
  <c r="C109" i="13"/>
  <c r="D109" i="13"/>
  <c r="E109" i="13"/>
  <c r="F109" i="13"/>
  <c r="G109" i="13"/>
  <c r="H109" i="13"/>
  <c r="I109" i="13"/>
  <c r="B109" i="13"/>
  <c r="D108" i="13"/>
  <c r="E108" i="13"/>
  <c r="F108" i="13"/>
  <c r="G108" i="13"/>
  <c r="H108" i="13"/>
  <c r="I108" i="13"/>
  <c r="C107" i="13"/>
  <c r="B107" i="13"/>
  <c r="C105" i="13"/>
  <c r="D105" i="13"/>
  <c r="E105" i="13"/>
  <c r="F105" i="13"/>
  <c r="G105" i="13"/>
  <c r="H105" i="13"/>
  <c r="I105" i="13"/>
  <c r="B105" i="13"/>
  <c r="C104" i="13"/>
  <c r="D104" i="13"/>
  <c r="E104" i="13"/>
  <c r="F104" i="13"/>
  <c r="G104" i="13"/>
  <c r="H104" i="13"/>
  <c r="I104" i="13"/>
  <c r="B104" i="13"/>
  <c r="C110" i="13"/>
  <c r="D110" i="13"/>
  <c r="E110" i="13"/>
  <c r="F110" i="13"/>
  <c r="G110" i="13"/>
  <c r="H110" i="13"/>
  <c r="I110" i="13"/>
  <c r="J110" i="13"/>
  <c r="K110" i="13"/>
  <c r="K96" i="13"/>
  <c r="K70" i="13" s="1"/>
  <c r="K58" i="13" s="1"/>
  <c r="K94" i="13"/>
  <c r="G94" i="13"/>
  <c r="B110" i="13"/>
  <c r="J96" i="13"/>
  <c r="J70" i="13" s="1"/>
  <c r="J58" i="13" s="1"/>
  <c r="J94" i="13"/>
  <c r="F94" i="13"/>
  <c r="E94" i="13"/>
  <c r="D94" i="13"/>
  <c r="C94" i="13"/>
  <c r="B94" i="13"/>
  <c r="J79" i="11"/>
  <c r="J80" i="11"/>
  <c r="J78" i="11"/>
  <c r="I87" i="11"/>
  <c r="H80" i="11"/>
  <c r="H78" i="11"/>
  <c r="H79" i="11"/>
  <c r="F79" i="11"/>
  <c r="F80" i="11"/>
  <c r="F82" i="11"/>
  <c r="F78" i="11"/>
  <c r="C79" i="11"/>
  <c r="C80" i="11"/>
  <c r="C81" i="11"/>
  <c r="C82" i="11"/>
  <c r="C78" i="11"/>
  <c r="B79" i="11"/>
  <c r="B80" i="11"/>
  <c r="B81" i="11"/>
  <c r="B78" i="11"/>
  <c r="K72" i="11"/>
  <c r="I70" i="11"/>
  <c r="I71" i="11"/>
  <c r="J74" i="11"/>
  <c r="H74" i="11"/>
  <c r="H56" i="11" s="1"/>
  <c r="I56" i="11" s="1"/>
  <c r="B74" i="11"/>
  <c r="D73" i="11"/>
  <c r="I72" i="11"/>
  <c r="G72" i="11"/>
  <c r="D72" i="11"/>
  <c r="E72" i="11" s="1"/>
  <c r="K71" i="11"/>
  <c r="G71" i="11"/>
  <c r="D71" i="11"/>
  <c r="E71" i="11" s="1"/>
  <c r="K70" i="11"/>
  <c r="G70" i="11"/>
  <c r="D70" i="11"/>
  <c r="E70" i="11" s="1"/>
  <c r="J68" i="13" l="1"/>
  <c r="J54" i="13"/>
  <c r="J56" i="13" s="1"/>
  <c r="G82" i="11"/>
  <c r="K56" i="13"/>
  <c r="K74" i="11"/>
  <c r="J56" i="11"/>
  <c r="K56" i="11" s="1"/>
  <c r="D74" i="11"/>
  <c r="E74" i="11" s="1"/>
  <c r="B56" i="11"/>
  <c r="I79" i="11"/>
  <c r="I78" i="11"/>
  <c r="I80" i="11"/>
  <c r="D106" i="13"/>
  <c r="B106" i="13"/>
  <c r="C106" i="13"/>
  <c r="F106" i="13"/>
  <c r="E106" i="13"/>
  <c r="G106" i="13"/>
  <c r="G79" i="11"/>
  <c r="D79" i="11"/>
  <c r="E79" i="11" s="1"/>
  <c r="D81" i="11"/>
  <c r="K80" i="11"/>
  <c r="D80" i="11"/>
  <c r="E80" i="11" s="1"/>
  <c r="K79" i="11"/>
  <c r="K78" i="11"/>
  <c r="D78" i="11"/>
  <c r="E78" i="11" s="1"/>
  <c r="G78" i="11"/>
  <c r="D56" i="11" l="1"/>
  <c r="E56" i="11" s="1"/>
  <c r="K47" i="11"/>
  <c r="N8" i="10"/>
  <c r="N10" i="10"/>
  <c r="N11" i="10"/>
  <c r="N12" i="10"/>
  <c r="N13" i="10"/>
  <c r="N15" i="10"/>
  <c r="N17" i="10"/>
  <c r="N19" i="10"/>
  <c r="N23" i="10"/>
  <c r="N24" i="10"/>
  <c r="N27" i="10"/>
  <c r="N28" i="10"/>
  <c r="N7" i="10"/>
  <c r="D37" i="11" l="1"/>
  <c r="K122" i="13"/>
  <c r="K121" i="13"/>
  <c r="K109" i="13" s="1"/>
  <c r="K119" i="13"/>
  <c r="K107" i="13" s="1"/>
  <c r="K117" i="13"/>
  <c r="K116" i="13"/>
  <c r="K104" i="13" s="1"/>
  <c r="G118" i="13"/>
  <c r="E118" i="13"/>
  <c r="C120" i="13"/>
  <c r="C118" i="13"/>
  <c r="D46" i="11" l="1"/>
  <c r="D47" i="11" s="1"/>
  <c r="E47" i="11" s="1"/>
  <c r="D38" i="11"/>
  <c r="E38" i="11" s="1"/>
  <c r="K120" i="13"/>
  <c r="K108" i="13" s="1"/>
  <c r="C108" i="13"/>
  <c r="K118" i="13"/>
  <c r="K105" i="13"/>
  <c r="K106" i="13" s="1"/>
  <c r="F89" i="11"/>
  <c r="F81" i="11" s="1"/>
  <c r="G80" i="11" l="1"/>
  <c r="J122" i="13" l="1"/>
  <c r="J121" i="13"/>
  <c r="J109" i="13" s="1"/>
  <c r="B120" i="13"/>
  <c r="B108" i="13" s="1"/>
  <c r="J119" i="13"/>
  <c r="J107" i="13" s="1"/>
  <c r="J117" i="13"/>
  <c r="J105" i="13" s="1"/>
  <c r="F118" i="13"/>
  <c r="D118" i="13"/>
  <c r="B118" i="13"/>
  <c r="J116" i="13"/>
  <c r="J104" i="13" s="1"/>
  <c r="J106" i="13" l="1"/>
  <c r="J118" i="13"/>
  <c r="J120" i="13"/>
  <c r="J108" i="13" s="1"/>
  <c r="J90" i="11" l="1"/>
  <c r="J82" i="11" s="1"/>
  <c r="K82" i="11" s="1"/>
  <c r="H90" i="11"/>
  <c r="B90" i="11"/>
  <c r="B82" i="11" s="1"/>
  <c r="D82" i="11" s="1"/>
  <c r="E82" i="11" s="1"/>
  <c r="D89" i="11"/>
  <c r="K88" i="11"/>
  <c r="D88" i="11"/>
  <c r="E88" i="11" s="1"/>
  <c r="K87" i="11"/>
  <c r="D87" i="11"/>
  <c r="E87" i="11" s="1"/>
  <c r="K86" i="11"/>
  <c r="D86" i="11"/>
  <c r="I86" i="11" s="1"/>
  <c r="O9" i="10"/>
  <c r="H82" i="11" l="1"/>
  <c r="I82" i="11" s="1"/>
  <c r="I90" i="11"/>
  <c r="O14" i="10"/>
  <c r="N9" i="10"/>
  <c r="D90" i="11"/>
  <c r="E90" i="11" s="1"/>
  <c r="O16" i="10" l="1"/>
  <c r="N14" i="10"/>
  <c r="O18" i="10" l="1"/>
  <c r="N16" i="10"/>
  <c r="O20" i="10" l="1"/>
  <c r="N20" i="10" s="1"/>
  <c r="N18" i="10"/>
</calcChain>
</file>

<file path=xl/sharedStrings.xml><?xml version="1.0" encoding="utf-8"?>
<sst xmlns="http://schemas.openxmlformats.org/spreadsheetml/2006/main" count="550" uniqueCount="69">
  <si>
    <t>FUCHS PETROLUB SE</t>
  </si>
  <si>
    <t>Income Statement</t>
  </si>
  <si>
    <t>in € million</t>
  </si>
  <si>
    <t>Sales revenues</t>
  </si>
  <si>
    <t xml:space="preserve"> </t>
  </si>
  <si>
    <t>Cost of sales</t>
  </si>
  <si>
    <t>Gross profit</t>
  </si>
  <si>
    <t xml:space="preserve">Selling and distribution expenses </t>
  </si>
  <si>
    <t>Administrative expenses</t>
  </si>
  <si>
    <t xml:space="preserve">Research and development expenses </t>
  </si>
  <si>
    <t>Other operating income and expenses</t>
  </si>
  <si>
    <t>EBIT before income from companies consolidated at equity</t>
  </si>
  <si>
    <t>Income from companies consolidated at equity</t>
  </si>
  <si>
    <t>Earnings before interest and tax (EBIT)</t>
  </si>
  <si>
    <t>Financial result</t>
  </si>
  <si>
    <t>Earnings before tax (EBT)</t>
  </si>
  <si>
    <t>Income taxes</t>
  </si>
  <si>
    <t>Earnings after tax</t>
  </si>
  <si>
    <t>Thereof</t>
  </si>
  <si>
    <t>Non-controlling interests</t>
  </si>
  <si>
    <t>Profit attributable to shareholders of FUCHS PETROLUB SE</t>
  </si>
  <si>
    <r>
      <t xml:space="preserve">Earnings per share in € </t>
    </r>
    <r>
      <rPr>
        <b/>
        <vertAlign val="superscript"/>
        <sz val="11"/>
        <rFont val="Arial"/>
        <family val="2"/>
      </rPr>
      <t>1</t>
    </r>
  </si>
  <si>
    <t>Ordinary share</t>
  </si>
  <si>
    <t xml:space="preserve">Preference share </t>
  </si>
  <si>
    <t>Development of Sales Revenues by Region</t>
  </si>
  <si>
    <t>Total Growth</t>
  </si>
  <si>
    <t>Organic Growth</t>
  </si>
  <si>
    <t>External Growth</t>
  </si>
  <si>
    <t>Exchange rate effects</t>
  </si>
  <si>
    <t>North and South America</t>
  </si>
  <si>
    <t>Consolidation</t>
  </si>
  <si>
    <t>-</t>
  </si>
  <si>
    <t>Total</t>
  </si>
  <si>
    <t>Segments</t>
  </si>
  <si>
    <t>NORTH AND SOUTH AMERICA</t>
  </si>
  <si>
    <t>HOLDING / CONSOLIDATION</t>
  </si>
  <si>
    <t>FUCHS GROUP</t>
  </si>
  <si>
    <t>Sales revenues by company location</t>
  </si>
  <si>
    <t>in % of sales</t>
  </si>
  <si>
    <t>Segment earnings (EBIT)</t>
  </si>
  <si>
    <t>Investments in non-current assets</t>
  </si>
  <si>
    <t>* Incl. trainees</t>
  </si>
  <si>
    <t>EMEA</t>
  </si>
  <si>
    <t>Asia-Pacific</t>
  </si>
  <si>
    <t>ASIA-PACIFIC</t>
  </si>
  <si>
    <t>Employees as at March 31*</t>
  </si>
  <si>
    <t>Q1 2020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</si>
  <si>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Basic and diluted in both cases. </t>
    </r>
  </si>
  <si>
    <t>Q4 2020</t>
  </si>
  <si>
    <t>Q1-Q3 2020</t>
  </si>
  <si>
    <t>Q3 2020</t>
  </si>
  <si>
    <t>H1 2020</t>
  </si>
  <si>
    <t>Q2 2020</t>
  </si>
  <si>
    <t>FY 2020</t>
  </si>
  <si>
    <t>Q1 2021</t>
  </si>
  <si>
    <t>H1 2021</t>
  </si>
  <si>
    <t>Q2 2021</t>
  </si>
  <si>
    <t>Employees as at June 30*</t>
  </si>
  <si>
    <t>Q3 2021</t>
  </si>
  <si>
    <t>Employees as at September 30*</t>
  </si>
  <si>
    <t>Q1-Q3 2021</t>
  </si>
  <si>
    <t>Q4 2021</t>
  </si>
  <si>
    <t>FY 2021</t>
  </si>
  <si>
    <t>Q1-Q4 2021</t>
  </si>
  <si>
    <t>Q4  2021</t>
  </si>
  <si>
    <t>Employees as at December 31*</t>
  </si>
  <si>
    <t>Q1 2022</t>
  </si>
  <si>
    <t>Q2 2022</t>
  </si>
  <si>
    <t>H1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</si>
</sst>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#,##0.0"/>
    <numFmt numFmtId="166" formatCode="0.0%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8"/>
      </top>
      <bottom style="medium">
        <color indexed="8"/>
      </bottom>
      <diagonal/>
    </border>
    <border>
      <left style="thick">
        <color theme="0"/>
      </left>
      <right/>
      <top/>
      <bottom style="thin">
        <color indexed="8"/>
      </bottom>
      <diagonal/>
    </border>
    <border>
      <left/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theme="1"/>
      </bottom>
      <diagonal/>
    </border>
    <border>
      <left style="thick">
        <color theme="0"/>
      </left>
      <right/>
      <top/>
      <bottom style="medium">
        <color theme="1"/>
      </bottom>
      <diagonal/>
    </border>
    <border>
      <left/>
      <right style="thick">
        <color theme="0"/>
      </right>
      <top style="thin">
        <color indexed="8"/>
      </top>
      <bottom style="thin">
        <color indexed="64"/>
      </bottom>
      <diagonal/>
    </border>
    <border>
      <left/>
      <right style="thick">
        <color theme="0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indexed="8"/>
      </bottom>
      <diagonal/>
    </border>
    <border>
      <left style="medium">
        <color theme="3"/>
      </left>
      <right/>
      <top style="medium">
        <color theme="3"/>
      </top>
      <bottom style="thin">
        <color indexed="8"/>
      </bottom>
      <diagonal/>
    </border>
    <border>
      <left/>
      <right style="medium">
        <color theme="3"/>
      </right>
      <top style="medium">
        <color theme="3"/>
      </top>
      <bottom style="thin">
        <color indexed="8"/>
      </bottom>
      <diagonal/>
    </border>
    <border>
      <left style="medium">
        <color theme="3"/>
      </left>
      <right style="medium">
        <color theme="3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thick">
        <color theme="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medium">
        <color theme="3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thick">
        <color theme="0"/>
      </right>
      <top style="thin">
        <color indexed="8"/>
      </top>
      <bottom style="thin">
        <color indexed="64"/>
      </bottom>
      <diagonal/>
    </border>
    <border>
      <left style="medium">
        <color theme="3"/>
      </left>
      <right style="thick">
        <color theme="0"/>
      </right>
      <top/>
      <bottom style="thin">
        <color indexed="8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thick">
        <color theme="0"/>
      </right>
      <top/>
      <bottom style="medium">
        <color theme="3"/>
      </bottom>
      <diagonal/>
    </border>
    <border>
      <left style="thick">
        <color theme="0"/>
      </left>
      <right style="medium">
        <color theme="3"/>
      </right>
      <top style="thin">
        <color indexed="8"/>
      </top>
      <bottom style="medium">
        <color theme="3"/>
      </bottom>
      <diagonal/>
    </border>
    <border>
      <left style="medium">
        <color theme="3"/>
      </left>
      <right/>
      <top/>
      <bottom style="thin">
        <color indexed="8"/>
      </bottom>
      <diagonal/>
    </border>
    <border>
      <left/>
      <right style="thick">
        <color theme="0"/>
      </right>
      <top/>
      <bottom style="medium">
        <color theme="1"/>
      </bottom>
      <diagonal/>
    </border>
  </borders>
  <cellStyleXfs count="16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5" fillId="4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4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Border="0" applyAlignment="0" applyProtection="0"/>
    <xf numFmtId="0" fontId="5" fillId="0" borderId="0"/>
    <xf numFmtId="0" fontId="5" fillId="0" borderId="0"/>
    <xf numFmtId="0" fontId="1" fillId="0" borderId="0"/>
    <xf numFmtId="0" fontId="2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75">
    <xf numFmtId="0" fontId="0" fillId="0" borderId="0" xfId="0"/>
    <xf numFmtId="0" fontId="4" fillId="5" borderId="0" xfId="0" applyFont="1" applyFill="1" applyBorder="1"/>
    <xf numFmtId="0" fontId="5" fillId="5" borderId="0" xfId="0" applyFont="1" applyFill="1" applyBorder="1"/>
    <xf numFmtId="0" fontId="7" fillId="5" borderId="0" xfId="0" applyFont="1" applyFill="1" applyBorder="1"/>
    <xf numFmtId="0" fontId="5" fillId="5" borderId="0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right"/>
    </xf>
    <xf numFmtId="3" fontId="9" fillId="5" borderId="1" xfId="0" applyNumberFormat="1" applyFont="1" applyFill="1" applyBorder="1"/>
    <xf numFmtId="0" fontId="9" fillId="5" borderId="0" xfId="0" applyFont="1" applyFill="1" applyBorder="1"/>
    <xf numFmtId="0" fontId="9" fillId="5" borderId="2" xfId="0" applyFont="1" applyFill="1" applyBorder="1"/>
    <xf numFmtId="0" fontId="9" fillId="5" borderId="2" xfId="0" quotePrefix="1" applyFont="1" applyFill="1" applyBorder="1" applyAlignment="1">
      <alignment horizontal="right"/>
    </xf>
    <xf numFmtId="165" fontId="9" fillId="5" borderId="2" xfId="0" applyNumberFormat="1" applyFont="1" applyFill="1" applyBorder="1"/>
    <xf numFmtId="0" fontId="7" fillId="5" borderId="1" xfId="0" applyFont="1" applyFill="1" applyBorder="1"/>
    <xf numFmtId="0" fontId="7" fillId="5" borderId="1" xfId="0" quotePrefix="1" applyFont="1" applyFill="1" applyBorder="1" applyAlignment="1">
      <alignment horizontal="right"/>
    </xf>
    <xf numFmtId="165" fontId="7" fillId="5" borderId="1" xfId="0" applyNumberFormat="1" applyFont="1" applyFill="1" applyBorder="1"/>
    <xf numFmtId="0" fontId="8" fillId="5" borderId="0" xfId="0" applyFont="1" applyFill="1" applyBorder="1"/>
    <xf numFmtId="165" fontId="9" fillId="5" borderId="0" xfId="0" applyNumberFormat="1" applyFont="1" applyFill="1" applyBorder="1"/>
    <xf numFmtId="0" fontId="9" fillId="5" borderId="1" xfId="0" quotePrefix="1" applyFont="1" applyFill="1" applyBorder="1" applyAlignment="1">
      <alignment horizontal="right"/>
    </xf>
    <xf numFmtId="165" fontId="9" fillId="5" borderId="1" xfId="0" applyNumberFormat="1" applyFont="1" applyFill="1" applyBorder="1"/>
    <xf numFmtId="0" fontId="7" fillId="5" borderId="2" xfId="0" applyFont="1" applyFill="1" applyBorder="1"/>
    <xf numFmtId="0" fontId="9" fillId="5" borderId="2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11" fillId="5" borderId="0" xfId="0" applyFont="1" applyFill="1" applyBorder="1"/>
    <xf numFmtId="0" fontId="11" fillId="5" borderId="0" xfId="0" applyFont="1" applyFill="1" applyBorder="1" applyAlignment="1">
      <alignment horizontal="right"/>
    </xf>
    <xf numFmtId="49" fontId="7" fillId="5" borderId="0" xfId="0" applyNumberFormat="1" applyFont="1" applyFill="1" applyBorder="1"/>
    <xf numFmtId="49" fontId="7" fillId="5" borderId="1" xfId="0" applyNumberFormat="1" applyFont="1" applyFill="1" applyBorder="1" applyAlignment="1">
      <alignment horizontal="left"/>
    </xf>
    <xf numFmtId="0" fontId="7" fillId="5" borderId="8" xfId="0" applyFont="1" applyFill="1" applyBorder="1"/>
    <xf numFmtId="0" fontId="9" fillId="5" borderId="8" xfId="0" applyFont="1" applyFill="1" applyBorder="1"/>
    <xf numFmtId="0" fontId="9" fillId="5" borderId="8" xfId="0" applyFont="1" applyFill="1" applyBorder="1" applyAlignment="1">
      <alignment horizontal="right"/>
    </xf>
    <xf numFmtId="165" fontId="9" fillId="5" borderId="8" xfId="0" applyNumberFormat="1" applyFont="1" applyFill="1" applyBorder="1"/>
    <xf numFmtId="0" fontId="9" fillId="5" borderId="9" xfId="0" applyFont="1" applyFill="1" applyBorder="1"/>
    <xf numFmtId="0" fontId="9" fillId="5" borderId="9" xfId="0" applyFont="1" applyFill="1" applyBorder="1" applyAlignment="1">
      <alignment horizontal="right"/>
    </xf>
    <xf numFmtId="165" fontId="9" fillId="5" borderId="9" xfId="0" applyNumberFormat="1" applyFont="1" applyFill="1" applyBorder="1"/>
    <xf numFmtId="0" fontId="9" fillId="5" borderId="2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49" fontId="7" fillId="5" borderId="10" xfId="0" applyNumberFormat="1" applyFont="1" applyFill="1" applyBorder="1" applyAlignment="1">
      <alignment horizontal="left"/>
    </xf>
    <xf numFmtId="49" fontId="7" fillId="5" borderId="0" xfId="0" applyNumberFormat="1" applyFont="1" applyFill="1" applyBorder="1" applyAlignment="1">
      <alignment horizontal="left"/>
    </xf>
    <xf numFmtId="0" fontId="7" fillId="5" borderId="15" xfId="0" applyFont="1" applyFill="1" applyBorder="1" applyAlignment="1">
      <alignment horizontal="right"/>
    </xf>
    <xf numFmtId="3" fontId="9" fillId="5" borderId="4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right"/>
    </xf>
    <xf numFmtId="0" fontId="9" fillId="5" borderId="7" xfId="0" applyFont="1" applyFill="1" applyBorder="1"/>
    <xf numFmtId="4" fontId="9" fillId="5" borderId="0" xfId="0" applyNumberFormat="1" applyFont="1" applyFill="1" applyBorder="1"/>
    <xf numFmtId="1" fontId="9" fillId="5" borderId="4" xfId="0" applyNumberFormat="1" applyFont="1" applyFill="1" applyBorder="1"/>
    <xf numFmtId="1" fontId="7" fillId="5" borderId="3" xfId="0" applyNumberFormat="1" applyFont="1" applyFill="1" applyBorder="1"/>
    <xf numFmtId="3" fontId="9" fillId="6" borderId="6" xfId="0" applyNumberFormat="1" applyFont="1" applyFill="1" applyBorder="1"/>
    <xf numFmtId="3" fontId="9" fillId="6" borderId="6" xfId="0" applyNumberFormat="1" applyFont="1" applyFill="1" applyBorder="1" applyAlignment="1">
      <alignment horizontal="right"/>
    </xf>
    <xf numFmtId="3" fontId="9" fillId="5" borderId="3" xfId="0" applyNumberFormat="1" applyFont="1" applyFill="1" applyBorder="1" applyAlignment="1">
      <alignment horizontal="right"/>
    </xf>
    <xf numFmtId="0" fontId="13" fillId="5" borderId="2" xfId="0" applyFont="1" applyFill="1" applyBorder="1" applyAlignment="1">
      <alignment wrapText="1"/>
    </xf>
    <xf numFmtId="0" fontId="2" fillId="5" borderId="0" xfId="0" applyFont="1" applyFill="1" applyBorder="1"/>
    <xf numFmtId="3" fontId="9" fillId="5" borderId="2" xfId="0" applyNumberFormat="1" applyFont="1" applyFill="1" applyBorder="1"/>
    <xf numFmtId="3" fontId="9" fillId="5" borderId="17" xfId="0" applyNumberFormat="1" applyFont="1" applyFill="1" applyBorder="1"/>
    <xf numFmtId="3" fontId="7" fillId="5" borderId="2" xfId="0" applyNumberFormat="1" applyFont="1" applyFill="1" applyBorder="1"/>
    <xf numFmtId="3" fontId="7" fillId="5" borderId="17" xfId="0" applyNumberFormat="1" applyFont="1" applyFill="1" applyBorder="1"/>
    <xf numFmtId="1" fontId="7" fillId="5" borderId="4" xfId="0" applyNumberFormat="1" applyFont="1" applyFill="1" applyBorder="1"/>
    <xf numFmtId="4" fontId="9" fillId="5" borderId="2" xfId="0" applyNumberFormat="1" applyFont="1" applyFill="1" applyBorder="1"/>
    <xf numFmtId="0" fontId="7" fillId="0" borderId="3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left" wrapText="1" indent="2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1" fontId="9" fillId="7" borderId="4" xfId="0" applyNumberFormat="1" applyFont="1" applyFill="1" applyBorder="1"/>
    <xf numFmtId="1" fontId="7" fillId="7" borderId="3" xfId="0" applyNumberFormat="1" applyFont="1" applyFill="1" applyBorder="1"/>
    <xf numFmtId="1" fontId="9" fillId="7" borderId="6" xfId="0" applyNumberFormat="1" applyFont="1" applyFill="1" applyBorder="1"/>
    <xf numFmtId="0" fontId="2" fillId="5" borderId="0" xfId="0" applyFont="1" applyFill="1"/>
    <xf numFmtId="0" fontId="4" fillId="5" borderId="0" xfId="0" applyFont="1" applyFill="1"/>
    <xf numFmtId="0" fontId="0" fillId="5" borderId="0" xfId="0" applyFill="1"/>
    <xf numFmtId="0" fontId="7" fillId="5" borderId="19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3" fontId="13" fillId="5" borderId="2" xfId="0" applyNumberFormat="1" applyFont="1" applyFill="1" applyBorder="1"/>
    <xf numFmtId="3" fontId="7" fillId="5" borderId="1" xfId="0" applyNumberFormat="1" applyFont="1" applyFill="1" applyBorder="1"/>
    <xf numFmtId="0" fontId="11" fillId="0" borderId="0" xfId="0" applyFont="1" applyFill="1" applyBorder="1"/>
    <xf numFmtId="165" fontId="7" fillId="7" borderId="5" xfId="0" applyNumberFormat="1" applyFont="1" applyFill="1" applyBorder="1"/>
    <xf numFmtId="165" fontId="7" fillId="7" borderId="3" xfId="0" applyNumberFormat="1" applyFont="1" applyFill="1" applyBorder="1"/>
    <xf numFmtId="2" fontId="9" fillId="7" borderId="6" xfId="0" applyNumberFormat="1" applyFont="1" applyFill="1" applyBorder="1"/>
    <xf numFmtId="3" fontId="9" fillId="6" borderId="22" xfId="0" applyNumberFormat="1" applyFont="1" applyFill="1" applyBorder="1"/>
    <xf numFmtId="3" fontId="7" fillId="6" borderId="27" xfId="0" applyNumberFormat="1" applyFont="1" applyFill="1" applyBorder="1"/>
    <xf numFmtId="3" fontId="9" fillId="5" borderId="18" xfId="0" applyNumberFormat="1" applyFont="1" applyFill="1" applyBorder="1"/>
    <xf numFmtId="9" fontId="9" fillId="6" borderId="4" xfId="0" applyNumberFormat="1" applyFont="1" applyFill="1" applyBorder="1"/>
    <xf numFmtId="3" fontId="9" fillId="5" borderId="18" xfId="0" applyNumberFormat="1" applyFont="1" applyFill="1" applyBorder="1" applyAlignment="1">
      <alignment horizontal="right"/>
    </xf>
    <xf numFmtId="3" fontId="7" fillId="0" borderId="12" xfId="0" applyNumberFormat="1" applyFont="1" applyBorder="1"/>
    <xf numFmtId="9" fontId="7" fillId="6" borderId="4" xfId="0" applyNumberFormat="1" applyFont="1" applyFill="1" applyBorder="1"/>
    <xf numFmtId="3" fontId="9" fillId="0" borderId="4" xfId="0" applyNumberFormat="1" applyFont="1" applyBorder="1"/>
    <xf numFmtId="3" fontId="9" fillId="0" borderId="6" xfId="0" applyNumberFormat="1" applyFont="1" applyBorder="1"/>
    <xf numFmtId="3" fontId="9" fillId="0" borderId="3" xfId="0" applyNumberFormat="1" applyFont="1" applyBorder="1"/>
    <xf numFmtId="9" fontId="9" fillId="6" borderId="3" xfId="0" applyNumberFormat="1" applyFont="1" applyFill="1" applyBorder="1"/>
    <xf numFmtId="3" fontId="9" fillId="5" borderId="23" xfId="0" applyNumberFormat="1" applyFont="1" applyFill="1" applyBorder="1"/>
    <xf numFmtId="9" fontId="9" fillId="6" borderId="24" xfId="0" applyNumberFormat="1" applyFont="1" applyFill="1" applyBorder="1"/>
    <xf numFmtId="3" fontId="9" fillId="5" borderId="25" xfId="0" applyNumberFormat="1" applyFont="1" applyFill="1" applyBorder="1"/>
    <xf numFmtId="3" fontId="7" fillId="5" borderId="28" xfId="0" applyNumberFormat="1" applyFont="1" applyFill="1" applyBorder="1"/>
    <xf numFmtId="9" fontId="7" fillId="6" borderId="29" xfId="0" applyNumberFormat="1" applyFont="1" applyFill="1" applyBorder="1"/>
    <xf numFmtId="3" fontId="9" fillId="0" borderId="23" xfId="0" applyNumberFormat="1" applyFont="1" applyBorder="1" applyAlignment="1">
      <alignment horizontal="right"/>
    </xf>
    <xf numFmtId="3" fontId="9" fillId="5" borderId="26" xfId="0" applyNumberFormat="1" applyFont="1" applyFill="1" applyBorder="1"/>
    <xf numFmtId="3" fontId="7" fillId="0" borderId="3" xfId="0" applyNumberFormat="1" applyFont="1" applyBorder="1"/>
    <xf numFmtId="9" fontId="7" fillId="6" borderId="3" xfId="0" applyNumberFormat="1" applyFont="1" applyFill="1" applyBorder="1"/>
    <xf numFmtId="3" fontId="9" fillId="6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right"/>
    </xf>
    <xf numFmtId="3" fontId="9" fillId="6" borderId="4" xfId="0" applyNumberFormat="1" applyFont="1" applyFill="1" applyBorder="1" applyAlignment="1">
      <alignment horizontal="right"/>
    </xf>
    <xf numFmtId="165" fontId="9" fillId="6" borderId="4" xfId="0" applyNumberFormat="1" applyFont="1" applyFill="1" applyBorder="1" applyAlignment="1">
      <alignment horizontal="right"/>
    </xf>
    <xf numFmtId="9" fontId="9" fillId="6" borderId="24" xfId="0" applyNumberFormat="1" applyFont="1" applyFill="1" applyBorder="1" applyAlignment="1">
      <alignment horizontal="right"/>
    </xf>
    <xf numFmtId="9" fontId="9" fillId="6" borderId="4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1" fontId="9" fillId="5" borderId="4" xfId="0" applyNumberFormat="1" applyFont="1" applyFill="1" applyBorder="1" applyAlignment="1">
      <alignment horizontal="right"/>
    </xf>
    <xf numFmtId="9" fontId="9" fillId="6" borderId="3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3" fontId="7" fillId="7" borderId="4" xfId="0" applyNumberFormat="1" applyFont="1" applyFill="1" applyBorder="1"/>
    <xf numFmtId="0" fontId="7" fillId="5" borderId="0" xfId="0" applyFont="1" applyFill="1"/>
    <xf numFmtId="0" fontId="8" fillId="5" borderId="0" xfId="0" applyFont="1" applyFill="1" applyAlignment="1">
      <alignment horizontal="right"/>
    </xf>
    <xf numFmtId="0" fontId="6" fillId="5" borderId="0" xfId="0" applyFont="1" applyFill="1" applyAlignment="1">
      <alignment horizontal="left"/>
    </xf>
    <xf numFmtId="0" fontId="2" fillId="5" borderId="0" xfId="0" applyFont="1" applyFill="1" applyAlignment="1">
      <alignment horizontal="center"/>
    </xf>
    <xf numFmtId="9" fontId="9" fillId="6" borderId="24" xfId="14" applyFont="1" applyFill="1" applyBorder="1"/>
    <xf numFmtId="3" fontId="9" fillId="0" borderId="6" xfId="0" applyNumberFormat="1" applyFont="1" applyBorder="1" applyAlignment="1">
      <alignment horizontal="right"/>
    </xf>
    <xf numFmtId="49" fontId="7" fillId="5" borderId="0" xfId="0" applyNumberFormat="1" applyFont="1" applyFill="1" applyAlignment="1">
      <alignment horizontal="left"/>
    </xf>
    <xf numFmtId="0" fontId="7" fillId="5" borderId="16" xfId="0" applyFont="1" applyFill="1" applyBorder="1" applyAlignment="1">
      <alignment horizontal="right"/>
    </xf>
    <xf numFmtId="166" fontId="12" fillId="0" borderId="3" xfId="0" applyNumberFormat="1" applyFont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9" fillId="6" borderId="6" xfId="0" applyNumberFormat="1" applyFont="1" applyFill="1" applyBorder="1" applyAlignment="1">
      <alignment horizontal="right"/>
    </xf>
    <xf numFmtId="1" fontId="9" fillId="5" borderId="4" xfId="0" quotePrefix="1" applyNumberFormat="1" applyFont="1" applyFill="1" applyBorder="1" applyAlignment="1">
      <alignment horizontal="right"/>
    </xf>
    <xf numFmtId="3" fontId="7" fillId="5" borderId="18" xfId="0" applyNumberFormat="1" applyFont="1" applyFill="1" applyBorder="1"/>
    <xf numFmtId="1" fontId="7" fillId="5" borderId="4" xfId="0" applyNumberFormat="1" applyFont="1" applyFill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43" fontId="9" fillId="5" borderId="2" xfId="15" applyFont="1" applyFill="1" applyBorder="1"/>
    <xf numFmtId="3" fontId="7" fillId="5" borderId="0" xfId="0" applyNumberFormat="1" applyFont="1" applyFill="1" applyBorder="1"/>
    <xf numFmtId="1" fontId="7" fillId="5" borderId="0" xfId="0" applyNumberFormat="1" applyFont="1" applyFill="1" applyBorder="1" applyAlignment="1">
      <alignment horizontal="right"/>
    </xf>
    <xf numFmtId="1" fontId="7" fillId="5" borderId="0" xfId="0" applyNumberFormat="1" applyFont="1" applyFill="1" applyBorder="1"/>
    <xf numFmtId="9" fontId="7" fillId="5" borderId="0" xfId="0" applyNumberFormat="1" applyFont="1" applyFill="1" applyBorder="1"/>
    <xf numFmtId="1" fontId="9" fillId="5" borderId="18" xfId="0" quotePrefix="1" applyNumberFormat="1" applyFont="1" applyFill="1" applyBorder="1" applyAlignment="1">
      <alignment horizontal="right"/>
    </xf>
    <xf numFmtId="0" fontId="9" fillId="5" borderId="0" xfId="0" applyFont="1" applyFill="1" applyBorder="1" applyAlignment="1">
      <alignment wrapText="1"/>
    </xf>
    <xf numFmtId="3" fontId="9" fillId="5" borderId="0" xfId="0" applyNumberFormat="1" applyFont="1" applyFill="1" applyBorder="1" applyAlignment="1">
      <alignment horizontal="right"/>
    </xf>
    <xf numFmtId="0" fontId="7" fillId="0" borderId="0" xfId="0" applyFont="1" applyFill="1"/>
    <xf numFmtId="49" fontId="7" fillId="0" borderId="1" xfId="0" applyNumberFormat="1" applyFont="1" applyFill="1" applyBorder="1" applyAlignment="1">
      <alignment horizontal="left"/>
    </xf>
    <xf numFmtId="0" fontId="9" fillId="0" borderId="2" xfId="0" applyFont="1" applyFill="1" applyBorder="1"/>
    <xf numFmtId="0" fontId="9" fillId="0" borderId="1" xfId="0" applyFont="1" applyFill="1" applyBorder="1"/>
    <xf numFmtId="0" fontId="7" fillId="0" borderId="1" xfId="0" applyFont="1" applyFill="1" applyBorder="1"/>
    <xf numFmtId="0" fontId="6" fillId="0" borderId="0" xfId="0" applyFont="1" applyFill="1" applyBorder="1" applyAlignment="1">
      <alignment horizontal="left"/>
    </xf>
    <xf numFmtId="0" fontId="2" fillId="0" borderId="0" xfId="0" applyFont="1" applyFill="1"/>
    <xf numFmtId="0" fontId="7" fillId="0" borderId="0" xfId="0" applyFont="1" applyFill="1" applyBorder="1"/>
    <xf numFmtId="0" fontId="8" fillId="0" borderId="0" xfId="0" applyFont="1" applyFill="1" applyBorder="1" applyAlignment="1">
      <alignment wrapText="1"/>
    </xf>
    <xf numFmtId="3" fontId="9" fillId="0" borderId="2" xfId="0" applyNumberFormat="1" applyFont="1" applyFill="1" applyBorder="1"/>
    <xf numFmtId="3" fontId="7" fillId="0" borderId="2" xfId="0" applyNumberFormat="1" applyFont="1" applyFill="1" applyBorder="1"/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166" fontId="12" fillId="6" borderId="3" xfId="14" applyNumberFormat="1" applyFont="1" applyFill="1" applyBorder="1" applyAlignment="1">
      <alignment horizontal="right"/>
    </xf>
    <xf numFmtId="166" fontId="12" fillId="6" borderId="6" xfId="14" applyNumberFormat="1" applyFont="1" applyFill="1" applyBorder="1" applyAlignment="1">
      <alignment horizontal="right"/>
    </xf>
    <xf numFmtId="166" fontId="12" fillId="6" borderId="4" xfId="14" applyNumberFormat="1" applyFont="1" applyFill="1" applyBorder="1" applyAlignment="1">
      <alignment horizontal="right"/>
    </xf>
    <xf numFmtId="0" fontId="7" fillId="5" borderId="31" xfId="0" applyFont="1" applyFill="1" applyBorder="1" applyAlignment="1">
      <alignment horizontal="right"/>
    </xf>
    <xf numFmtId="166" fontId="6" fillId="5" borderId="0" xfId="14" applyNumberFormat="1" applyFont="1" applyFill="1" applyBorder="1" applyAlignment="1">
      <alignment horizontal="left"/>
    </xf>
    <xf numFmtId="9" fontId="5" fillId="5" borderId="0" xfId="14" applyFont="1" applyFill="1" applyBorder="1"/>
    <xf numFmtId="0" fontId="3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9" fillId="5" borderId="7" xfId="0" applyFont="1" applyFill="1" applyBorder="1" applyAlignment="1">
      <alignment wrapText="1"/>
    </xf>
    <xf numFmtId="0" fontId="9" fillId="5" borderId="7" xfId="0" applyFont="1" applyFill="1" applyBorder="1" applyAlignment="1"/>
    <xf numFmtId="0" fontId="9" fillId="5" borderId="8" xfId="0" applyFont="1" applyFill="1" applyBorder="1" applyAlignment="1"/>
    <xf numFmtId="0" fontId="7" fillId="5" borderId="11" xfId="0" applyFont="1" applyFill="1" applyBorder="1" applyAlignment="1">
      <alignment horizontal="center" wrapText="1"/>
    </xf>
    <xf numFmtId="0" fontId="7" fillId="5" borderId="12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 wrapText="1"/>
    </xf>
    <xf numFmtId="0" fontId="7" fillId="5" borderId="21" xfId="0" applyFont="1" applyFill="1" applyBorder="1" applyAlignment="1">
      <alignment horizontal="center" wrapText="1"/>
    </xf>
    <xf numFmtId="0" fontId="7" fillId="5" borderId="30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</cellXfs>
  <cellStyles count="16">
    <cellStyle name="Komma" xfId="15" builtinId="3"/>
    <cellStyle name="Komma 2" xfId="1" xr:uid="{00000000-0005-0000-0000-000000000000}"/>
    <cellStyle name="Prozent" xfId="14" builtinId="5"/>
    <cellStyle name="Prozent 2" xfId="2" xr:uid="{00000000-0005-0000-0000-000003000000}"/>
    <cellStyle name="SAPError" xfId="3" xr:uid="{00000000-0005-0000-0000-000004000000}"/>
    <cellStyle name="SAPKey" xfId="4" xr:uid="{00000000-0005-0000-0000-000005000000}"/>
    <cellStyle name="SAPLocked" xfId="5" xr:uid="{00000000-0005-0000-0000-000006000000}"/>
    <cellStyle name="SAPOutput" xfId="6" xr:uid="{00000000-0005-0000-0000-000007000000}"/>
    <cellStyle name="SAPSpace" xfId="7" xr:uid="{00000000-0005-0000-0000-000008000000}"/>
    <cellStyle name="SAPText" xfId="8" xr:uid="{00000000-0005-0000-0000-000009000000}"/>
    <cellStyle name="SAPUnLocked" xfId="9" xr:uid="{00000000-0005-0000-0000-00000A000000}"/>
    <cellStyle name="Standard" xfId="0" builtinId="0"/>
    <cellStyle name="Standard 2" xfId="10" xr:uid="{00000000-0005-0000-0000-00000C000000}"/>
    <cellStyle name="Standard 2 2" xfId="11" xr:uid="{00000000-0005-0000-0000-00000D000000}"/>
    <cellStyle name="Standard 2 3" xfId="13" xr:uid="{00000000-0005-0000-0000-00000E000000}"/>
    <cellStyle name="Standard 3" xfId="12" xr:uid="{00000000-0005-0000-0000-00000F000000}"/>
  </cellStyles>
  <dxfs count="0"/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19</xdr:col>
      <xdr:colOff>9525</xdr:colOff>
      <xdr:row>34</xdr:row>
      <xdr:rowOff>95250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17A79A02-5754-4323-B188-617999F13C4B}"/>
            </a:ext>
          </a:extLst>
        </xdr:cNvPr>
        <xdr:cNvSpPr txBox="1"/>
      </xdr:nvSpPr>
      <xdr:spPr>
        <a:xfrm>
          <a:off x="609600" y="317500"/>
          <a:ext cx="10982325" cy="5175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4400" b="1">
              <a:latin typeface="Arial" panose="020B0604020202020204" pitchFamily="34" charset="0"/>
              <a:cs typeface="Arial" panose="020B0604020202020204" pitchFamily="34" charset="0"/>
            </a:rPr>
            <a:t>FUCHS PETROLUB SE</a:t>
          </a:r>
        </a:p>
        <a:p>
          <a:endParaRPr lang="de-DE" sz="3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sz="3200">
              <a:latin typeface="Arial" panose="020B0604020202020204" pitchFamily="34" charset="0"/>
              <a:cs typeface="Arial" panose="020B0604020202020204" pitchFamily="34" charset="0"/>
            </a:rPr>
            <a:t>Factsheet</a:t>
          </a:r>
        </a:p>
        <a:p>
          <a:pPr algn="ctr"/>
          <a:r>
            <a:rPr lang="de-DE" sz="3200">
              <a:latin typeface="Arial" panose="020B0604020202020204" pitchFamily="34" charset="0"/>
              <a:cs typeface="Arial" panose="020B0604020202020204" pitchFamily="34" charset="0"/>
            </a:rPr>
            <a:t>Q2</a:t>
          </a:r>
        </a:p>
        <a:p>
          <a:pPr algn="ctr"/>
          <a:r>
            <a:rPr lang="de-DE" sz="3200">
              <a:latin typeface="Arial" panose="020B0604020202020204" pitchFamily="34" charset="0"/>
              <a:cs typeface="Arial" panose="020B0604020202020204" pitchFamily="34" charset="0"/>
            </a:rPr>
            <a:t> 2022</a:t>
          </a:r>
        </a:p>
      </xdr:txBody>
    </xdr:sp>
    <xdr:clientData/>
  </xdr:twoCellAnchor>
  <xdr:twoCellAnchor editAs="oneCell">
    <xdr:from>
      <xdr:col>16</xdr:col>
      <xdr:colOff>263525</xdr:colOff>
      <xdr:row>2</xdr:row>
      <xdr:rowOff>63500</xdr:rowOff>
    </xdr:from>
    <xdr:to>
      <xdr:col>18</xdr:col>
      <xdr:colOff>562854</xdr:colOff>
      <xdr:row>6</xdr:row>
      <xdr:rowOff>153539</xdr:rowOff>
    </xdr:to>
    <xdr:pic>
      <xdr:nvPicPr>
        <xdr:cNvPr id="3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7B20D1-30A7-4997-BC09-8F2A74BCD0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0017125" y="381000"/>
          <a:ext cx="1518529" cy="725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0</xdr:rowOff>
    </xdr:from>
    <xdr:ext cx="1450387" cy="760231"/>
    <xdr:pic>
      <xdr:nvPicPr>
        <xdr:cNvPr id="4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EB740645-5D57-44E2-8842-536437D9BA5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9769929" y="0"/>
          <a:ext cx="1450387" cy="760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479312</xdr:colOff>
      <xdr:row>0</xdr:row>
      <xdr:rowOff>0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9802606" y="0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801461</xdr:colOff>
      <xdr:row>0</xdr:row>
      <xdr:rowOff>0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2163425" y="0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ZA_2015/Quartal%20I%202015/Segmente/Segmente%201.%20Quartal%20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ZA_2015/Quartal%20I%202015/Kapitalflussrechnung/Kapitalflussrechnung%201.%20Quartal%20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ZA_2012/Quartal%20I%202012/Segmente/Segmente%20I.%20Quartal%202012%20FIN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day/Desktop/Korrekturen%20FI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7">
          <cell r="B7">
            <v>600</v>
          </cell>
        </row>
        <row r="8">
          <cell r="B8" t="str">
            <v>IS</v>
          </cell>
        </row>
        <row r="9">
          <cell r="B9" t="str">
            <v>CV GC CD</v>
          </cell>
        </row>
        <row r="10">
          <cell r="B10" t="str">
            <v>FP</v>
          </cell>
        </row>
        <row r="12">
          <cell r="B12">
            <v>2015</v>
          </cell>
          <cell r="C12">
            <v>2015</v>
          </cell>
          <cell r="D12">
            <v>2015</v>
          </cell>
          <cell r="E12">
            <v>2015</v>
          </cell>
          <cell r="F12">
            <v>2014</v>
          </cell>
          <cell r="G12">
            <v>2014</v>
          </cell>
          <cell r="H12">
            <v>2014</v>
          </cell>
          <cell r="I12">
            <v>2014</v>
          </cell>
        </row>
        <row r="13">
          <cell r="B13">
            <v>3</v>
          </cell>
          <cell r="C13">
            <v>3</v>
          </cell>
          <cell r="D13">
            <v>3</v>
          </cell>
          <cell r="E13">
            <v>3</v>
          </cell>
          <cell r="F13">
            <v>3</v>
          </cell>
          <cell r="G13">
            <v>3</v>
          </cell>
          <cell r="H13">
            <v>3</v>
          </cell>
          <cell r="I13">
            <v>3</v>
          </cell>
        </row>
        <row r="14">
          <cell r="B14" t="str">
            <v>EUAUS</v>
          </cell>
          <cell r="C14" t="str">
            <v>AFASA</v>
          </cell>
          <cell r="D14" t="str">
            <v>AMER</v>
          </cell>
          <cell r="E14" t="str">
            <v>WELT</v>
          </cell>
          <cell r="F14" t="str">
            <v>EUAUS</v>
          </cell>
          <cell r="G14" t="str">
            <v>AFASA</v>
          </cell>
          <cell r="H14" t="str">
            <v>AMER</v>
          </cell>
          <cell r="I14" t="str">
            <v>WELT</v>
          </cell>
        </row>
        <row r="15">
          <cell r="A15">
            <v>30100000</v>
          </cell>
        </row>
        <row r="16">
          <cell r="A16">
            <v>35000000</v>
          </cell>
        </row>
        <row r="17">
          <cell r="A17">
            <v>34000000</v>
          </cell>
        </row>
        <row r="18">
          <cell r="A18">
            <v>31000000</v>
          </cell>
        </row>
        <row r="19">
          <cell r="A19">
            <v>58000000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schäftsbericht"/>
      <sheetName val="Detail"/>
      <sheetName val="Bilanzveränderung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>
        <row r="8">
          <cell r="B8" t="str">
            <v>FP</v>
          </cell>
        </row>
        <row r="9">
          <cell r="B9" t="str">
            <v>FP</v>
          </cell>
        </row>
        <row r="10">
          <cell r="B10" t="str">
            <v>IS</v>
          </cell>
        </row>
        <row r="11">
          <cell r="B11" t="str">
            <v>WELT</v>
          </cell>
        </row>
        <row r="13">
          <cell r="B13" t="str">
            <v>CV GC CD</v>
          </cell>
        </row>
        <row r="16">
          <cell r="C16">
            <v>2015</v>
          </cell>
          <cell r="D16">
            <v>2014</v>
          </cell>
          <cell r="E16">
            <v>2015</v>
          </cell>
        </row>
        <row r="17">
          <cell r="C17">
            <v>3</v>
          </cell>
          <cell r="D17">
            <v>12</v>
          </cell>
          <cell r="E17">
            <v>3</v>
          </cell>
        </row>
        <row r="18">
          <cell r="C18">
            <v>692</v>
          </cell>
          <cell r="D18">
            <v>692</v>
          </cell>
          <cell r="E18">
            <v>600</v>
          </cell>
        </row>
        <row r="21">
          <cell r="A21">
            <v>11120000</v>
          </cell>
        </row>
        <row r="22">
          <cell r="A22">
            <v>11130000</v>
          </cell>
        </row>
        <row r="23">
          <cell r="A23">
            <v>11140000</v>
          </cell>
        </row>
        <row r="24">
          <cell r="A24">
            <v>11200000</v>
          </cell>
        </row>
        <row r="25">
          <cell r="A25">
            <v>11300000</v>
          </cell>
        </row>
        <row r="26">
          <cell r="A26">
            <v>11400000</v>
          </cell>
        </row>
        <row r="27">
          <cell r="A27">
            <v>11500000</v>
          </cell>
        </row>
        <row r="28">
          <cell r="A28">
            <v>12100000</v>
          </cell>
        </row>
        <row r="29">
          <cell r="A29">
            <v>12210000</v>
          </cell>
        </row>
        <row r="30">
          <cell r="A30">
            <v>12260000</v>
          </cell>
        </row>
        <row r="31">
          <cell r="A31">
            <v>12250000</v>
          </cell>
        </row>
        <row r="32">
          <cell r="A32">
            <v>12300000</v>
          </cell>
        </row>
        <row r="33">
          <cell r="A33" t="str">
            <v>21000000</v>
          </cell>
        </row>
        <row r="34">
          <cell r="A34">
            <v>26200000</v>
          </cell>
        </row>
        <row r="35">
          <cell r="A35">
            <v>26300000</v>
          </cell>
        </row>
        <row r="36">
          <cell r="A36">
            <v>26400000</v>
          </cell>
        </row>
        <row r="37">
          <cell r="A37">
            <v>26600000</v>
          </cell>
        </row>
        <row r="38">
          <cell r="A38">
            <v>27100000</v>
          </cell>
        </row>
        <row r="39">
          <cell r="A39">
            <v>27200000</v>
          </cell>
        </row>
        <row r="40">
          <cell r="A40">
            <v>27400000</v>
          </cell>
        </row>
        <row r="41">
          <cell r="A41">
            <v>25085000</v>
          </cell>
        </row>
        <row r="42">
          <cell r="A42">
            <v>25090000</v>
          </cell>
        </row>
        <row r="43">
          <cell r="A43">
            <v>27600000</v>
          </cell>
        </row>
        <row r="45">
          <cell r="A45">
            <v>31000000</v>
          </cell>
        </row>
        <row r="46">
          <cell r="A46">
            <v>79200000</v>
          </cell>
        </row>
        <row r="48">
          <cell r="A48">
            <v>42060000</v>
          </cell>
        </row>
        <row r="49">
          <cell r="A49">
            <v>42070000</v>
          </cell>
        </row>
        <row r="50">
          <cell r="A50">
            <v>43150000</v>
          </cell>
        </row>
        <row r="51">
          <cell r="A51">
            <v>43160000</v>
          </cell>
        </row>
        <row r="52">
          <cell r="A52">
            <v>44415000</v>
          </cell>
        </row>
        <row r="53">
          <cell r="A53">
            <v>44416000</v>
          </cell>
        </row>
        <row r="54">
          <cell r="A54">
            <v>45150000</v>
          </cell>
        </row>
        <row r="55">
          <cell r="A55">
            <v>45160000</v>
          </cell>
        </row>
        <row r="56">
          <cell r="A56">
            <v>50300000</v>
          </cell>
        </row>
        <row r="58">
          <cell r="A58">
            <v>58000000</v>
          </cell>
        </row>
        <row r="60">
          <cell r="A60">
            <v>50100000</v>
          </cell>
        </row>
        <row r="61">
          <cell r="A61">
            <v>51010000</v>
          </cell>
        </row>
        <row r="62">
          <cell r="A62">
            <v>52010000</v>
          </cell>
        </row>
        <row r="64">
          <cell r="A64">
            <v>11120000</v>
          </cell>
          <cell r="B64">
            <v>120</v>
          </cell>
        </row>
        <row r="65">
          <cell r="A65">
            <v>11131000</v>
          </cell>
          <cell r="B65">
            <v>120</v>
          </cell>
        </row>
        <row r="66">
          <cell r="A66">
            <v>11132000</v>
          </cell>
          <cell r="B66">
            <v>120</v>
          </cell>
        </row>
        <row r="67">
          <cell r="A67">
            <v>11140000</v>
          </cell>
          <cell r="B67">
            <v>120</v>
          </cell>
        </row>
        <row r="69">
          <cell r="A69">
            <v>11210000</v>
          </cell>
          <cell r="B69">
            <v>120</v>
          </cell>
        </row>
        <row r="70">
          <cell r="A70">
            <v>11220000</v>
          </cell>
          <cell r="B70">
            <v>120</v>
          </cell>
        </row>
        <row r="71">
          <cell r="A71">
            <v>11230000</v>
          </cell>
          <cell r="B71">
            <v>120</v>
          </cell>
        </row>
        <row r="72">
          <cell r="A72">
            <v>11240000</v>
          </cell>
          <cell r="B72">
            <v>120</v>
          </cell>
        </row>
        <row r="73">
          <cell r="A73">
            <v>11250000</v>
          </cell>
          <cell r="B73">
            <v>120</v>
          </cell>
        </row>
        <row r="75">
          <cell r="A75">
            <v>11310000</v>
          </cell>
          <cell r="B75">
            <v>120</v>
          </cell>
        </row>
        <row r="76">
          <cell r="A76">
            <v>11315000</v>
          </cell>
          <cell r="B76">
            <v>120</v>
          </cell>
        </row>
        <row r="77">
          <cell r="A77">
            <v>11341000</v>
          </cell>
          <cell r="B77">
            <v>120</v>
          </cell>
        </row>
        <row r="78">
          <cell r="A78">
            <v>11330000</v>
          </cell>
          <cell r="B78">
            <v>120</v>
          </cell>
        </row>
        <row r="79">
          <cell r="A79">
            <v>11321000</v>
          </cell>
          <cell r="B79">
            <v>120</v>
          </cell>
        </row>
        <row r="80">
          <cell r="A80">
            <v>11322000</v>
          </cell>
          <cell r="B80">
            <v>120</v>
          </cell>
        </row>
        <row r="81">
          <cell r="A81">
            <v>11323000</v>
          </cell>
          <cell r="B81">
            <v>120</v>
          </cell>
        </row>
        <row r="82">
          <cell r="A82">
            <v>11350000</v>
          </cell>
          <cell r="B82">
            <v>120</v>
          </cell>
        </row>
        <row r="84">
          <cell r="A84">
            <v>11120000</v>
          </cell>
          <cell r="B84">
            <v>140</v>
          </cell>
        </row>
        <row r="85">
          <cell r="A85">
            <v>11131000</v>
          </cell>
          <cell r="B85">
            <v>140</v>
          </cell>
        </row>
        <row r="86">
          <cell r="A86">
            <v>11132000</v>
          </cell>
          <cell r="B86">
            <v>140</v>
          </cell>
        </row>
        <row r="87">
          <cell r="A87">
            <v>11140000</v>
          </cell>
          <cell r="B87">
            <v>140</v>
          </cell>
        </row>
        <row r="89">
          <cell r="A89">
            <v>11210000</v>
          </cell>
          <cell r="B89">
            <v>140</v>
          </cell>
        </row>
        <row r="90">
          <cell r="A90">
            <v>11220000</v>
          </cell>
          <cell r="B90">
            <v>140</v>
          </cell>
        </row>
        <row r="91">
          <cell r="A91">
            <v>11230000</v>
          </cell>
          <cell r="B91">
            <v>140</v>
          </cell>
        </row>
        <row r="92">
          <cell r="A92">
            <v>11240000</v>
          </cell>
          <cell r="B92">
            <v>140</v>
          </cell>
        </row>
        <row r="93">
          <cell r="A93">
            <v>11250000</v>
          </cell>
          <cell r="B93">
            <v>140</v>
          </cell>
        </row>
        <row r="95">
          <cell r="A95">
            <v>11330000</v>
          </cell>
          <cell r="B95">
            <v>140</v>
          </cell>
        </row>
        <row r="96">
          <cell r="A96">
            <v>11321000</v>
          </cell>
          <cell r="B96">
            <v>140</v>
          </cell>
        </row>
        <row r="97">
          <cell r="A97">
            <v>11322000</v>
          </cell>
          <cell r="B97">
            <v>140</v>
          </cell>
        </row>
        <row r="98">
          <cell r="A98">
            <v>11323000</v>
          </cell>
          <cell r="B98">
            <v>140</v>
          </cell>
        </row>
        <row r="99">
          <cell r="A99">
            <v>11350000</v>
          </cell>
          <cell r="B99">
            <v>140</v>
          </cell>
        </row>
        <row r="100">
          <cell r="A100" t="str">
            <v xml:space="preserve"> </v>
          </cell>
        </row>
        <row r="101">
          <cell r="A101">
            <v>11120000</v>
          </cell>
          <cell r="B101">
            <v>240</v>
          </cell>
        </row>
        <row r="102">
          <cell r="A102">
            <v>11131000</v>
          </cell>
          <cell r="B102">
            <v>240</v>
          </cell>
        </row>
        <row r="103">
          <cell r="A103">
            <v>11132000</v>
          </cell>
          <cell r="B103">
            <v>240</v>
          </cell>
        </row>
        <row r="104">
          <cell r="A104">
            <v>11140000</v>
          </cell>
          <cell r="B104">
            <v>240</v>
          </cell>
        </row>
        <row r="106">
          <cell r="A106">
            <v>11210000</v>
          </cell>
          <cell r="B106">
            <v>240</v>
          </cell>
        </row>
        <row r="107">
          <cell r="A107">
            <v>11220000</v>
          </cell>
          <cell r="B107">
            <v>240</v>
          </cell>
        </row>
        <row r="108">
          <cell r="A108">
            <v>11230000</v>
          </cell>
          <cell r="B108">
            <v>240</v>
          </cell>
        </row>
        <row r="109">
          <cell r="A109">
            <v>11240000</v>
          </cell>
          <cell r="B109">
            <v>240</v>
          </cell>
        </row>
        <row r="110">
          <cell r="A110">
            <v>11250000</v>
          </cell>
          <cell r="B110">
            <v>240</v>
          </cell>
        </row>
        <row r="112">
          <cell r="A112">
            <v>11330000</v>
          </cell>
          <cell r="B112">
            <v>240</v>
          </cell>
        </row>
        <row r="113">
          <cell r="A113">
            <v>11321000</v>
          </cell>
          <cell r="B113">
            <v>240</v>
          </cell>
        </row>
        <row r="114">
          <cell r="A114">
            <v>11322000</v>
          </cell>
          <cell r="B114">
            <v>240</v>
          </cell>
        </row>
        <row r="115">
          <cell r="A115">
            <v>11323000</v>
          </cell>
          <cell r="B115">
            <v>240</v>
          </cell>
        </row>
        <row r="116">
          <cell r="A116">
            <v>11350000</v>
          </cell>
          <cell r="B116">
            <v>240</v>
          </cell>
        </row>
      </sheetData>
      <sheetData sheetId="4"/>
      <sheetData sheetId="5"/>
      <sheetData sheetId="6"/>
      <sheetData sheetId="7">
        <row r="39">
          <cell r="A39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12">
          <cell r="B12">
            <v>2012</v>
          </cell>
          <cell r="C12">
            <v>2012</v>
          </cell>
          <cell r="D12">
            <v>2012</v>
          </cell>
          <cell r="E12">
            <v>2012</v>
          </cell>
          <cell r="F12">
            <v>2011</v>
          </cell>
          <cell r="G12">
            <v>2011</v>
          </cell>
          <cell r="H12">
            <v>2011</v>
          </cell>
          <cell r="I12">
            <v>2011</v>
          </cell>
          <cell r="J12">
            <v>2011</v>
          </cell>
          <cell r="K12">
            <v>2011</v>
          </cell>
        </row>
        <row r="15">
          <cell r="J15" t="str">
            <v>CH20O</v>
          </cell>
          <cell r="K15" t="str">
            <v>TR10O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le2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/>
      <sheetData sheetId="4"/>
      <sheetData sheetId="5">
        <row r="39">
          <cell r="A39"/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EC055-6626-4D16-B476-9AE6D9A9E64B}">
  <dimension ref="A1"/>
  <sheetViews>
    <sheetView showGridLines="0" topLeftCell="A2" zoomScale="90" zoomScaleNormal="90" workbookViewId="0">
      <selection activeCell="I52" sqref="I52"/>
    </sheetView>
  </sheetViews>
  <sheetFormatPr baseColWidth="10" defaultColWidth="8.88671875" defaultRowHeight="13.2" x14ac:dyDescent="0.25"/>
  <sheetData>
    <row r="1" spans="1:1" x14ac:dyDescent="0.25">
      <c r="A1" s="69"/>
    </row>
  </sheetData>
  <pageMargins left="0.7" right="0.7" top="0.75" bottom="0.75" header="0.3" footer="0.3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1"/>
  <sheetViews>
    <sheetView tabSelected="1" zoomScaleNormal="100" zoomScaleSheetLayoutView="115" workbookViewId="0">
      <selection activeCell="G4" sqref="G4"/>
    </sheetView>
  </sheetViews>
  <sheetFormatPr baseColWidth="10" defaultColWidth="11.44140625" defaultRowHeight="13.2" x14ac:dyDescent="0.25"/>
  <cols>
    <col min="1" max="2" width="11.44140625" style="2"/>
    <col min="3" max="3" width="11.109375" style="2" customWidth="1"/>
    <col min="4" max="4" width="21.88671875" style="4" customWidth="1"/>
    <col min="5" max="10" width="11.109375" style="2" customWidth="1"/>
    <col min="11" max="11" width="12.5546875" style="2" customWidth="1"/>
    <col min="12" max="15" width="11.109375" style="2" customWidth="1"/>
    <col min="16" max="16384" width="11.44140625" style="2"/>
  </cols>
  <sheetData>
    <row r="1" spans="1:15" ht="17.399999999999999" x14ac:dyDescent="0.3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15.6" x14ac:dyDescent="0.3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ht="13.8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ht="29.4" customHeight="1" x14ac:dyDescent="0.25">
      <c r="A4" s="3"/>
      <c r="B4" s="49"/>
      <c r="C4" s="49"/>
      <c r="D4" s="59"/>
      <c r="E4" s="49"/>
      <c r="F4" s="49"/>
      <c r="G4" s="49"/>
      <c r="H4" s="49"/>
      <c r="I4" s="49"/>
      <c r="J4" s="144"/>
      <c r="K4" s="49"/>
      <c r="L4" s="49"/>
      <c r="M4" s="5"/>
      <c r="N4" s="5"/>
      <c r="O4" s="49"/>
    </row>
    <row r="5" spans="1:15" ht="16.5" customHeight="1" x14ac:dyDescent="0.25">
      <c r="A5" s="3"/>
      <c r="B5" s="49"/>
      <c r="C5" s="49"/>
      <c r="D5" s="59"/>
      <c r="E5" s="49"/>
      <c r="F5" s="49"/>
      <c r="G5" s="49"/>
      <c r="H5" s="49"/>
      <c r="I5" s="49"/>
      <c r="K5" s="49"/>
      <c r="L5" s="49"/>
      <c r="M5" s="5"/>
      <c r="N5" s="5"/>
      <c r="O5" s="49"/>
    </row>
    <row r="6" spans="1:15" ht="16.5" customHeight="1" x14ac:dyDescent="0.25">
      <c r="A6" s="26" t="s">
        <v>2</v>
      </c>
      <c r="B6" s="6"/>
      <c r="C6" s="6"/>
      <c r="D6" s="7"/>
      <c r="E6" s="8"/>
      <c r="F6" s="56" t="s">
        <v>68</v>
      </c>
      <c r="G6" s="56" t="s">
        <v>67</v>
      </c>
      <c r="H6" s="56" t="s">
        <v>66</v>
      </c>
      <c r="I6" s="56" t="s">
        <v>62</v>
      </c>
      <c r="J6" s="56" t="s">
        <v>61</v>
      </c>
      <c r="K6" s="56" t="s">
        <v>60</v>
      </c>
      <c r="L6" s="56" t="s">
        <v>58</v>
      </c>
      <c r="M6" s="56" t="s">
        <v>55</v>
      </c>
      <c r="N6" s="56" t="s">
        <v>56</v>
      </c>
      <c r="O6" s="56" t="s">
        <v>54</v>
      </c>
    </row>
    <row r="7" spans="1:15" ht="17.100000000000001" customHeight="1" x14ac:dyDescent="0.25">
      <c r="A7" s="20" t="s">
        <v>3</v>
      </c>
      <c r="B7" s="10"/>
      <c r="C7" s="10"/>
      <c r="D7" s="11"/>
      <c r="E7" s="12" t="s">
        <v>4</v>
      </c>
      <c r="F7" s="145">
        <v>1640</v>
      </c>
      <c r="G7" s="110">
        <f>F7-H7</f>
        <v>832</v>
      </c>
      <c r="H7" s="52">
        <v>808</v>
      </c>
      <c r="I7" s="110">
        <v>2871</v>
      </c>
      <c r="J7" s="52">
        <f>I7-K7</f>
        <v>742</v>
      </c>
      <c r="K7" s="110">
        <f>L7+M7</f>
        <v>2129</v>
      </c>
      <c r="L7" s="52">
        <f>2129-M7</f>
        <v>718</v>
      </c>
      <c r="M7" s="110">
        <v>1411</v>
      </c>
      <c r="N7" s="52">
        <f>M7-O7</f>
        <v>714</v>
      </c>
      <c r="O7" s="52">
        <v>697</v>
      </c>
    </row>
    <row r="8" spans="1:15" ht="17.100000000000001" customHeight="1" x14ac:dyDescent="0.25">
      <c r="A8" s="10" t="s">
        <v>5</v>
      </c>
      <c r="B8" s="10"/>
      <c r="C8" s="10"/>
      <c r="D8" s="11"/>
      <c r="E8" s="12"/>
      <c r="F8" s="146">
        <v>-1116</v>
      </c>
      <c r="G8" s="45">
        <f t="shared" ref="G8:G28" si="0">F8-H8</f>
        <v>-570</v>
      </c>
      <c r="H8" s="145">
        <v>-546</v>
      </c>
      <c r="I8" s="45">
        <v>-1906</v>
      </c>
      <c r="J8" s="145">
        <f t="shared" ref="J8:J28" si="1">I8-K8</f>
        <v>-512</v>
      </c>
      <c r="K8" s="45">
        <f t="shared" ref="K8:K28" si="2">L8+M8</f>
        <v>-1394</v>
      </c>
      <c r="L8" s="50">
        <f>-1394-M8</f>
        <v>-480</v>
      </c>
      <c r="M8" s="64">
        <v>-914</v>
      </c>
      <c r="N8" s="50">
        <f t="shared" ref="N8:N28" si="3">M8-O8</f>
        <v>-472</v>
      </c>
      <c r="O8" s="50">
        <v>-442</v>
      </c>
    </row>
    <row r="9" spans="1:15" s="16" customFormat="1" ht="17.100000000000001" customHeight="1" x14ac:dyDescent="0.25">
      <c r="A9" s="13" t="s">
        <v>6</v>
      </c>
      <c r="B9" s="13"/>
      <c r="C9" s="13"/>
      <c r="D9" s="14"/>
      <c r="E9" s="15"/>
      <c r="F9" s="145">
        <v>524</v>
      </c>
      <c r="G9" s="65">
        <f t="shared" si="0"/>
        <v>262</v>
      </c>
      <c r="H9" s="146">
        <v>262</v>
      </c>
      <c r="I9" s="65">
        <v>965</v>
      </c>
      <c r="J9" s="146">
        <f t="shared" si="1"/>
        <v>230</v>
      </c>
      <c r="K9" s="65">
        <f t="shared" si="2"/>
        <v>735</v>
      </c>
      <c r="L9" s="52">
        <f>735-M9</f>
        <v>238</v>
      </c>
      <c r="M9" s="65">
        <v>497</v>
      </c>
      <c r="N9" s="52">
        <f t="shared" si="3"/>
        <v>242</v>
      </c>
      <c r="O9" s="52">
        <f>O7+O8</f>
        <v>255</v>
      </c>
    </row>
    <row r="10" spans="1:15" ht="17.100000000000001" customHeight="1" x14ac:dyDescent="0.25">
      <c r="A10" s="6" t="s">
        <v>7</v>
      </c>
      <c r="B10" s="6"/>
      <c r="C10" s="6"/>
      <c r="D10" s="18"/>
      <c r="E10" s="19"/>
      <c r="F10" s="145">
        <v>-225</v>
      </c>
      <c r="G10" s="66">
        <f t="shared" si="0"/>
        <v>-115</v>
      </c>
      <c r="H10" s="145">
        <v>-110</v>
      </c>
      <c r="I10" s="66">
        <v>-412</v>
      </c>
      <c r="J10" s="145">
        <f t="shared" si="1"/>
        <v>-107</v>
      </c>
      <c r="K10" s="66">
        <f t="shared" si="2"/>
        <v>-305</v>
      </c>
      <c r="L10" s="50">
        <f>-305-M10</f>
        <v>-102</v>
      </c>
      <c r="M10" s="66">
        <v>-203</v>
      </c>
      <c r="N10" s="50">
        <f t="shared" si="3"/>
        <v>-101</v>
      </c>
      <c r="O10" s="50">
        <v>-102</v>
      </c>
    </row>
    <row r="11" spans="1:15" ht="17.100000000000001" customHeight="1" x14ac:dyDescent="0.25">
      <c r="A11" s="10" t="s">
        <v>8</v>
      </c>
      <c r="B11" s="10"/>
      <c r="C11" s="10"/>
      <c r="D11" s="11"/>
      <c r="E11" s="12"/>
      <c r="F11" s="145">
        <v>-85</v>
      </c>
      <c r="G11" s="66">
        <f t="shared" si="0"/>
        <v>-41</v>
      </c>
      <c r="H11" s="145">
        <v>-44</v>
      </c>
      <c r="I11" s="66">
        <v>-153</v>
      </c>
      <c r="J11" s="145">
        <f t="shared" si="1"/>
        <v>-37</v>
      </c>
      <c r="K11" s="66">
        <f t="shared" si="2"/>
        <v>-116</v>
      </c>
      <c r="L11" s="50">
        <f>-116-M11</f>
        <v>-39</v>
      </c>
      <c r="M11" s="66">
        <v>-77</v>
      </c>
      <c r="N11" s="50">
        <f t="shared" si="3"/>
        <v>-38</v>
      </c>
      <c r="O11" s="50">
        <v>-39</v>
      </c>
    </row>
    <row r="12" spans="1:15" ht="17.100000000000001" customHeight="1" x14ac:dyDescent="0.25">
      <c r="A12" s="10" t="s">
        <v>9</v>
      </c>
      <c r="B12" s="10"/>
      <c r="C12" s="10"/>
      <c r="D12" s="11"/>
      <c r="E12" s="12"/>
      <c r="F12" s="145">
        <v>-34</v>
      </c>
      <c r="G12" s="66">
        <f t="shared" si="0"/>
        <v>-17</v>
      </c>
      <c r="H12" s="145">
        <v>-17</v>
      </c>
      <c r="I12" s="66">
        <v>-59</v>
      </c>
      <c r="J12" s="145">
        <f t="shared" si="1"/>
        <v>-15</v>
      </c>
      <c r="K12" s="66">
        <f t="shared" si="2"/>
        <v>-44</v>
      </c>
      <c r="L12" s="50">
        <f>-44-M12</f>
        <v>-14</v>
      </c>
      <c r="M12" s="66">
        <v>-30</v>
      </c>
      <c r="N12" s="50">
        <f t="shared" si="3"/>
        <v>-15</v>
      </c>
      <c r="O12" s="50">
        <v>-15</v>
      </c>
    </row>
    <row r="13" spans="1:15" ht="17.100000000000001" customHeight="1" x14ac:dyDescent="0.25">
      <c r="A13" s="10" t="s">
        <v>10</v>
      </c>
      <c r="B13" s="10"/>
      <c r="C13" s="10"/>
      <c r="D13" s="11"/>
      <c r="E13" s="12"/>
      <c r="F13" s="146">
        <v>-2</v>
      </c>
      <c r="G13" s="66">
        <f t="shared" si="0"/>
        <v>-2</v>
      </c>
      <c r="H13" s="145">
        <v>0</v>
      </c>
      <c r="I13" s="66">
        <v>13</v>
      </c>
      <c r="J13" s="145">
        <f t="shared" si="1"/>
        <v>11</v>
      </c>
      <c r="K13" s="66">
        <f t="shared" si="2"/>
        <v>2</v>
      </c>
      <c r="L13" s="50">
        <v>2</v>
      </c>
      <c r="M13" s="66">
        <v>0</v>
      </c>
      <c r="N13" s="50">
        <f t="shared" si="3"/>
        <v>0</v>
      </c>
      <c r="O13" s="50">
        <v>0</v>
      </c>
    </row>
    <row r="14" spans="1:15" ht="17.100000000000001" customHeight="1" x14ac:dyDescent="0.25">
      <c r="A14" s="13" t="s">
        <v>11</v>
      </c>
      <c r="B14" s="13"/>
      <c r="C14" s="6"/>
      <c r="D14" s="7"/>
      <c r="E14" s="15"/>
      <c r="F14" s="145">
        <v>178</v>
      </c>
      <c r="G14" s="65">
        <f t="shared" si="0"/>
        <v>87</v>
      </c>
      <c r="H14" s="146">
        <v>91</v>
      </c>
      <c r="I14" s="65">
        <v>354</v>
      </c>
      <c r="J14" s="146">
        <f t="shared" si="1"/>
        <v>82</v>
      </c>
      <c r="K14" s="65">
        <f t="shared" si="2"/>
        <v>272</v>
      </c>
      <c r="L14" s="52">
        <f>272-M14</f>
        <v>85</v>
      </c>
      <c r="M14" s="65">
        <v>187</v>
      </c>
      <c r="N14" s="52">
        <f t="shared" si="3"/>
        <v>88</v>
      </c>
      <c r="O14" s="52">
        <f>O9+O10+O11+O12+O13</f>
        <v>99</v>
      </c>
    </row>
    <row r="15" spans="1:15" ht="17.100000000000001" customHeight="1" x14ac:dyDescent="0.25">
      <c r="A15" s="10" t="s">
        <v>12</v>
      </c>
      <c r="B15" s="20"/>
      <c r="C15" s="10"/>
      <c r="D15" s="11"/>
      <c r="E15" s="12"/>
      <c r="F15" s="146">
        <v>2</v>
      </c>
      <c r="G15" s="66">
        <f t="shared" si="0"/>
        <v>0</v>
      </c>
      <c r="H15" s="145">
        <v>2</v>
      </c>
      <c r="I15" s="66">
        <v>9</v>
      </c>
      <c r="J15" s="145">
        <f t="shared" si="1"/>
        <v>2</v>
      </c>
      <c r="K15" s="66">
        <f t="shared" si="2"/>
        <v>7</v>
      </c>
      <c r="L15" s="50">
        <f>7-M15</f>
        <v>3</v>
      </c>
      <c r="M15" s="66">
        <v>4</v>
      </c>
      <c r="N15" s="50">
        <f t="shared" si="3"/>
        <v>2</v>
      </c>
      <c r="O15" s="50">
        <v>2</v>
      </c>
    </row>
    <row r="16" spans="1:15" ht="17.100000000000001" customHeight="1" x14ac:dyDescent="0.25">
      <c r="A16" s="13" t="s">
        <v>13</v>
      </c>
      <c r="B16" s="13"/>
      <c r="C16" s="6"/>
      <c r="D16" s="7"/>
      <c r="E16" s="15"/>
      <c r="F16" s="145">
        <v>180</v>
      </c>
      <c r="G16" s="65">
        <f t="shared" si="0"/>
        <v>87</v>
      </c>
      <c r="H16" s="146">
        <v>93</v>
      </c>
      <c r="I16" s="65">
        <v>363</v>
      </c>
      <c r="J16" s="146">
        <f t="shared" si="1"/>
        <v>84</v>
      </c>
      <c r="K16" s="65">
        <f t="shared" si="2"/>
        <v>279</v>
      </c>
      <c r="L16" s="52">
        <f>279-M16</f>
        <v>88</v>
      </c>
      <c r="M16" s="65">
        <v>191</v>
      </c>
      <c r="N16" s="52">
        <f t="shared" si="3"/>
        <v>90</v>
      </c>
      <c r="O16" s="52">
        <f>O14+O15</f>
        <v>101</v>
      </c>
    </row>
    <row r="17" spans="1:15" ht="17.100000000000001" customHeight="1" x14ac:dyDescent="0.25">
      <c r="A17" s="10" t="s">
        <v>14</v>
      </c>
      <c r="B17" s="10"/>
      <c r="C17" s="10"/>
      <c r="D17" s="11"/>
      <c r="E17" s="12"/>
      <c r="F17" s="146">
        <v>-2</v>
      </c>
      <c r="G17" s="66">
        <f t="shared" si="0"/>
        <v>-1</v>
      </c>
      <c r="H17" s="145">
        <v>-1</v>
      </c>
      <c r="I17" s="66">
        <v>-5</v>
      </c>
      <c r="J17" s="145">
        <f t="shared" si="1"/>
        <v>-2</v>
      </c>
      <c r="K17" s="66">
        <f t="shared" si="2"/>
        <v>-3</v>
      </c>
      <c r="L17" s="50">
        <f>-1</f>
        <v>-1</v>
      </c>
      <c r="M17" s="66">
        <v>-2</v>
      </c>
      <c r="N17" s="50">
        <f t="shared" si="3"/>
        <v>-1</v>
      </c>
      <c r="O17" s="50">
        <v>-1</v>
      </c>
    </row>
    <row r="18" spans="1:15" ht="17.100000000000001" customHeight="1" x14ac:dyDescent="0.25">
      <c r="A18" s="13" t="s">
        <v>15</v>
      </c>
      <c r="B18" s="13"/>
      <c r="C18" s="6"/>
      <c r="D18" s="7"/>
      <c r="E18" s="19"/>
      <c r="F18" s="145">
        <v>178</v>
      </c>
      <c r="G18" s="65">
        <f t="shared" si="0"/>
        <v>86</v>
      </c>
      <c r="H18" s="146">
        <v>92</v>
      </c>
      <c r="I18" s="65">
        <v>358</v>
      </c>
      <c r="J18" s="146">
        <f t="shared" si="1"/>
        <v>82</v>
      </c>
      <c r="K18" s="65">
        <f t="shared" si="2"/>
        <v>276</v>
      </c>
      <c r="L18" s="52">
        <f>276-M18</f>
        <v>87</v>
      </c>
      <c r="M18" s="65">
        <v>189</v>
      </c>
      <c r="N18" s="52">
        <f t="shared" si="3"/>
        <v>89</v>
      </c>
      <c r="O18" s="52">
        <f>O16+O17</f>
        <v>100</v>
      </c>
    </row>
    <row r="19" spans="1:15" ht="17.100000000000001" customHeight="1" x14ac:dyDescent="0.25">
      <c r="A19" s="10" t="s">
        <v>16</v>
      </c>
      <c r="B19" s="10"/>
      <c r="C19" s="10"/>
      <c r="D19" s="21"/>
      <c r="E19" s="12"/>
      <c r="F19" s="52">
        <v>-49</v>
      </c>
      <c r="G19" s="66">
        <f t="shared" si="0"/>
        <v>-24</v>
      </c>
      <c r="H19" s="145">
        <v>-25</v>
      </c>
      <c r="I19" s="66">
        <v>-104</v>
      </c>
      <c r="J19" s="145">
        <f t="shared" si="1"/>
        <v>-26</v>
      </c>
      <c r="K19" s="66">
        <f t="shared" si="2"/>
        <v>-78</v>
      </c>
      <c r="L19" s="50">
        <f>-78-M19</f>
        <v>-25</v>
      </c>
      <c r="M19" s="66">
        <v>-53</v>
      </c>
      <c r="N19" s="50">
        <f t="shared" si="3"/>
        <v>-24</v>
      </c>
      <c r="O19" s="50">
        <v>-29</v>
      </c>
    </row>
    <row r="20" spans="1:15" ht="17.100000000000001" customHeight="1" x14ac:dyDescent="0.25">
      <c r="A20" s="13" t="s">
        <v>17</v>
      </c>
      <c r="B20" s="13"/>
      <c r="C20" s="41"/>
      <c r="D20" s="11"/>
      <c r="E20" s="33"/>
      <c r="F20" s="52">
        <v>129</v>
      </c>
      <c r="G20" s="65">
        <f t="shared" si="0"/>
        <v>62</v>
      </c>
      <c r="H20" s="52">
        <v>67</v>
      </c>
      <c r="I20" s="65">
        <v>254</v>
      </c>
      <c r="J20" s="52">
        <f t="shared" si="1"/>
        <v>56</v>
      </c>
      <c r="K20" s="65">
        <f t="shared" si="2"/>
        <v>198</v>
      </c>
      <c r="L20" s="53">
        <f>198-M20</f>
        <v>62</v>
      </c>
      <c r="M20" s="65">
        <v>136</v>
      </c>
      <c r="N20" s="53">
        <f t="shared" si="3"/>
        <v>65</v>
      </c>
      <c r="O20" s="53">
        <f>O18+O19</f>
        <v>71</v>
      </c>
    </row>
    <row r="21" spans="1:15" ht="17.100000000000001" customHeight="1" x14ac:dyDescent="0.25">
      <c r="A21" s="3"/>
      <c r="B21" s="3"/>
      <c r="C21" s="9"/>
      <c r="D21" s="22"/>
      <c r="E21" s="17"/>
      <c r="F21" s="17"/>
      <c r="G21" s="75"/>
      <c r="H21" s="17"/>
      <c r="I21" s="75"/>
      <c r="J21" s="17"/>
      <c r="K21" s="75"/>
      <c r="L21" s="17"/>
      <c r="M21" s="75"/>
      <c r="N21" s="17"/>
      <c r="O21" s="17"/>
    </row>
    <row r="22" spans="1:15" ht="17.100000000000001" customHeight="1" x14ac:dyDescent="0.25">
      <c r="A22" s="13" t="s">
        <v>18</v>
      </c>
      <c r="B22" s="13"/>
      <c r="C22" s="6"/>
      <c r="D22" s="29"/>
      <c r="E22" s="19"/>
      <c r="F22" s="19"/>
      <c r="G22" s="76"/>
      <c r="H22" s="19"/>
      <c r="I22" s="76"/>
      <c r="J22" s="19"/>
      <c r="K22" s="76"/>
      <c r="L22" s="19"/>
      <c r="M22" s="76"/>
      <c r="N22" s="19"/>
      <c r="O22" s="19"/>
    </row>
    <row r="23" spans="1:15" ht="17.100000000000001" customHeight="1" x14ac:dyDescent="0.25">
      <c r="A23" s="160" t="s">
        <v>19</v>
      </c>
      <c r="B23" s="161"/>
      <c r="C23" s="161"/>
      <c r="D23" s="162"/>
      <c r="E23" s="30"/>
      <c r="F23" s="50">
        <v>1</v>
      </c>
      <c r="G23" s="66">
        <f t="shared" si="0"/>
        <v>1</v>
      </c>
      <c r="H23" s="50">
        <v>0</v>
      </c>
      <c r="I23" s="66">
        <v>1</v>
      </c>
      <c r="J23" s="50">
        <f t="shared" si="1"/>
        <v>0</v>
      </c>
      <c r="K23" s="66">
        <f t="shared" si="2"/>
        <v>1</v>
      </c>
      <c r="L23" s="50">
        <v>1</v>
      </c>
      <c r="M23" s="66">
        <v>0</v>
      </c>
      <c r="N23" s="50">
        <f t="shared" si="3"/>
        <v>0</v>
      </c>
      <c r="O23" s="50">
        <v>0</v>
      </c>
    </row>
    <row r="24" spans="1:15" ht="17.100000000000001" customHeight="1" x14ac:dyDescent="0.25">
      <c r="A24" s="6" t="s">
        <v>20</v>
      </c>
      <c r="B24" s="6"/>
      <c r="C24" s="6"/>
      <c r="D24" s="7"/>
      <c r="E24" s="19"/>
      <c r="F24" s="51">
        <v>128</v>
      </c>
      <c r="G24" s="66">
        <f t="shared" si="0"/>
        <v>61</v>
      </c>
      <c r="H24" s="51">
        <v>67</v>
      </c>
      <c r="I24" s="66">
        <v>253</v>
      </c>
      <c r="J24" s="51">
        <f t="shared" si="1"/>
        <v>56</v>
      </c>
      <c r="K24" s="66">
        <f t="shared" si="2"/>
        <v>197</v>
      </c>
      <c r="L24" s="51">
        <f>197-M24</f>
        <v>61</v>
      </c>
      <c r="M24" s="66">
        <v>136</v>
      </c>
      <c r="N24" s="51">
        <f t="shared" si="3"/>
        <v>65</v>
      </c>
      <c r="O24" s="51">
        <v>71</v>
      </c>
    </row>
    <row r="25" spans="1:15" ht="17.100000000000001" customHeight="1" x14ac:dyDescent="0.25">
      <c r="A25" s="9"/>
      <c r="B25" s="9"/>
      <c r="C25" s="9"/>
      <c r="D25" s="22"/>
      <c r="E25" s="17"/>
      <c r="F25" s="17"/>
      <c r="G25" s="75"/>
      <c r="H25" s="17"/>
      <c r="I25" s="75"/>
      <c r="J25" s="17"/>
      <c r="K25" s="75"/>
      <c r="L25" s="17"/>
      <c r="M25" s="75"/>
      <c r="N25" s="17"/>
      <c r="O25" s="17"/>
    </row>
    <row r="26" spans="1:15" ht="17.100000000000001" customHeight="1" x14ac:dyDescent="0.25">
      <c r="A26" s="27" t="s">
        <v>21</v>
      </c>
      <c r="B26" s="27"/>
      <c r="C26" s="28"/>
      <c r="D26" s="29"/>
      <c r="E26" s="19"/>
      <c r="F26" s="19"/>
      <c r="G26" s="76"/>
      <c r="H26" s="19"/>
      <c r="I26" s="76"/>
      <c r="J26" s="19"/>
      <c r="K26" s="76"/>
      <c r="L26" s="19"/>
      <c r="M26" s="76"/>
      <c r="N26" s="19"/>
      <c r="O26" s="19"/>
    </row>
    <row r="27" spans="1:15" ht="17.100000000000001" customHeight="1" x14ac:dyDescent="0.25">
      <c r="A27" s="31" t="s">
        <v>22</v>
      </c>
      <c r="B27" s="31"/>
      <c r="C27" s="31"/>
      <c r="D27" s="32"/>
      <c r="E27" s="30"/>
      <c r="F27" s="128">
        <v>0.92</v>
      </c>
      <c r="G27" s="77">
        <f t="shared" si="0"/>
        <v>0.44000000000000006</v>
      </c>
      <c r="H27" s="128">
        <v>0.48</v>
      </c>
      <c r="I27" s="77">
        <v>1.82</v>
      </c>
      <c r="J27" s="128">
        <f>I27-K27</f>
        <v>0.40000000000000013</v>
      </c>
      <c r="K27" s="77">
        <f t="shared" si="2"/>
        <v>1.42</v>
      </c>
      <c r="L27" s="55">
        <f>1.42-M27</f>
        <v>0.44999999999999996</v>
      </c>
      <c r="M27" s="77">
        <v>0.97</v>
      </c>
      <c r="N27" s="55">
        <f t="shared" si="3"/>
        <v>0.45999999999999996</v>
      </c>
      <c r="O27" s="55">
        <v>0.51</v>
      </c>
    </row>
    <row r="28" spans="1:15" ht="17.100000000000001" customHeight="1" x14ac:dyDescent="0.25">
      <c r="A28" s="31" t="s">
        <v>23</v>
      </c>
      <c r="B28" s="31"/>
      <c r="C28" s="31"/>
      <c r="D28" s="29"/>
      <c r="E28" s="33"/>
      <c r="F28" s="128">
        <v>0.93</v>
      </c>
      <c r="G28" s="77">
        <f t="shared" si="0"/>
        <v>0.45000000000000007</v>
      </c>
      <c r="H28" s="128">
        <v>0.48</v>
      </c>
      <c r="I28" s="77">
        <v>1.83</v>
      </c>
      <c r="J28" s="128">
        <f t="shared" si="1"/>
        <v>0.41000000000000014</v>
      </c>
      <c r="K28" s="77">
        <f t="shared" si="2"/>
        <v>1.42</v>
      </c>
      <c r="L28" s="55">
        <f>1.42-M28</f>
        <v>0.43999999999999995</v>
      </c>
      <c r="M28" s="77">
        <v>0.98</v>
      </c>
      <c r="N28" s="55">
        <f t="shared" si="3"/>
        <v>0.47</v>
      </c>
      <c r="O28" s="55">
        <v>0.51</v>
      </c>
    </row>
    <row r="29" spans="1:15" ht="17.100000000000001" customHeight="1" x14ac:dyDescent="0.25">
      <c r="A29" s="9"/>
      <c r="B29" s="9"/>
      <c r="C29" s="9"/>
      <c r="D29" s="22"/>
      <c r="E29" s="17"/>
      <c r="F29" s="17"/>
      <c r="G29" s="17"/>
      <c r="H29" s="17"/>
      <c r="I29" s="17"/>
      <c r="J29" s="17"/>
      <c r="K29" s="17"/>
      <c r="L29" s="17"/>
      <c r="M29" s="42"/>
      <c r="N29" s="42"/>
      <c r="O29" s="17"/>
    </row>
    <row r="30" spans="1:15" ht="16.5" customHeight="1" x14ac:dyDescent="0.25">
      <c r="A30" s="74" t="s">
        <v>47</v>
      </c>
      <c r="B30" s="23"/>
      <c r="C30" s="23"/>
      <c r="D30" s="24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6.5" customHeight="1" x14ac:dyDescent="0.25">
      <c r="A31" s="49"/>
      <c r="B31" s="49"/>
      <c r="C31" s="49"/>
      <c r="D31" s="5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6.5" customHeight="1" x14ac:dyDescent="0.25">
      <c r="A32" s="25"/>
      <c r="B32" s="9"/>
      <c r="C32" s="9"/>
      <c r="D32" s="22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" x14ac:dyDescent="0.25">
      <c r="A33" s="16"/>
    </row>
    <row r="34" spans="1:1" x14ac:dyDescent="0.25">
      <c r="A34" s="16"/>
    </row>
    <row r="35" spans="1:1" x14ac:dyDescent="0.25">
      <c r="A35" s="16"/>
    </row>
    <row r="40" spans="1:1" x14ac:dyDescent="0.25">
      <c r="A40" s="16"/>
    </row>
    <row r="41" spans="1:1" x14ac:dyDescent="0.25">
      <c r="A41" s="16"/>
    </row>
  </sheetData>
  <mergeCells count="4">
    <mergeCell ref="A1:O1"/>
    <mergeCell ref="A2:O2"/>
    <mergeCell ref="A3:O3"/>
    <mergeCell ref="A23:D23"/>
  </mergeCells>
  <pageMargins left="0.78740157480314965" right="0.59055118110236227" top="0.98425196850393704" bottom="0.98425196850393704" header="0.51181102362204722" footer="0.51181102362204722"/>
  <pageSetup paperSize="9"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92"/>
  <sheetViews>
    <sheetView view="pageBreakPreview" topLeftCell="A6" zoomScale="90" zoomScaleNormal="110" zoomScaleSheetLayoutView="90" workbookViewId="0">
      <pane xSplit="1" topLeftCell="B1" activePane="topRight" state="frozen"/>
      <selection activeCell="B4" sqref="B4"/>
      <selection pane="topRight" activeCell="K20" sqref="K20"/>
    </sheetView>
  </sheetViews>
  <sheetFormatPr baseColWidth="10" defaultColWidth="11.44140625" defaultRowHeight="13.2" x14ac:dyDescent="0.25"/>
  <cols>
    <col min="1" max="1" width="24.109375" style="2" customWidth="1"/>
    <col min="2" max="3" width="14.44140625" style="2" customWidth="1"/>
    <col min="4" max="7" width="14.44140625" style="1" customWidth="1"/>
    <col min="8" max="11" width="14.44140625" style="2" customWidth="1"/>
    <col min="12" max="16384" width="11.44140625" style="2"/>
  </cols>
  <sheetData>
    <row r="1" spans="1:11" ht="17.399999999999999" x14ac:dyDescent="0.3">
      <c r="A1" s="157" t="s">
        <v>0</v>
      </c>
      <c r="B1" s="157"/>
      <c r="C1" s="157"/>
      <c r="H1" s="49"/>
      <c r="I1" s="49"/>
      <c r="J1" s="49"/>
      <c r="K1" s="49"/>
    </row>
    <row r="2" spans="1:11" ht="15.6" x14ac:dyDescent="0.3">
      <c r="A2" s="158" t="s">
        <v>24</v>
      </c>
      <c r="B2" s="158"/>
      <c r="C2" s="158"/>
      <c r="D2" s="165"/>
      <c r="E2" s="165"/>
      <c r="H2" s="49"/>
      <c r="I2" s="49"/>
      <c r="J2" s="49"/>
      <c r="K2" s="49"/>
    </row>
    <row r="3" spans="1:11" ht="15.6" x14ac:dyDescent="0.3">
      <c r="A3" s="149"/>
      <c r="B3" s="149"/>
      <c r="C3" s="149"/>
      <c r="D3" s="150"/>
      <c r="E3" s="150"/>
      <c r="H3" s="49"/>
      <c r="I3" s="49"/>
      <c r="J3" s="49"/>
      <c r="K3" s="49"/>
    </row>
    <row r="4" spans="1:11" ht="15.6" x14ac:dyDescent="0.3">
      <c r="A4" s="149"/>
      <c r="B4" s="149"/>
      <c r="C4" s="149"/>
      <c r="D4" s="150"/>
      <c r="E4" s="150"/>
      <c r="H4" s="49"/>
      <c r="I4" s="49"/>
      <c r="J4" s="49"/>
      <c r="K4" s="49"/>
    </row>
    <row r="5" spans="1:11" ht="14.4" thickBot="1" x14ac:dyDescent="0.3">
      <c r="A5" s="136" t="s">
        <v>68</v>
      </c>
      <c r="B5" s="112"/>
      <c r="C5" s="112"/>
      <c r="D5" s="68"/>
      <c r="E5" s="68"/>
      <c r="F5" s="68"/>
      <c r="G5" s="68"/>
      <c r="H5" s="67"/>
      <c r="I5" s="67"/>
      <c r="J5" s="67"/>
      <c r="K5" s="67"/>
    </row>
    <row r="6" spans="1:11" ht="15" customHeight="1" x14ac:dyDescent="0.25">
      <c r="A6" s="26" t="s">
        <v>2</v>
      </c>
      <c r="B6" s="70" t="s">
        <v>68</v>
      </c>
      <c r="C6" s="71" t="s">
        <v>55</v>
      </c>
      <c r="D6" s="166" t="s">
        <v>25</v>
      </c>
      <c r="E6" s="167"/>
      <c r="F6" s="168" t="s">
        <v>26</v>
      </c>
      <c r="G6" s="164"/>
      <c r="H6" s="163" t="s">
        <v>27</v>
      </c>
      <c r="I6" s="164"/>
      <c r="J6" s="163" t="s">
        <v>28</v>
      </c>
      <c r="K6" s="164"/>
    </row>
    <row r="7" spans="1:11" ht="13.8" x14ac:dyDescent="0.25">
      <c r="A7" s="10" t="s">
        <v>42</v>
      </c>
      <c r="B7" s="78">
        <v>987</v>
      </c>
      <c r="C7" s="50">
        <v>850</v>
      </c>
      <c r="D7" s="89">
        <v>137</v>
      </c>
      <c r="E7" s="90">
        <v>0.16117647058823528</v>
      </c>
      <c r="F7" s="80">
        <v>131</v>
      </c>
      <c r="G7" s="81">
        <v>0.15411764705882353</v>
      </c>
      <c r="H7" s="105">
        <v>1</v>
      </c>
      <c r="I7" s="81">
        <v>1.176470588235294E-3</v>
      </c>
      <c r="J7" s="43">
        <v>5</v>
      </c>
      <c r="K7" s="88">
        <v>5.8823529411764705E-3</v>
      </c>
    </row>
    <row r="8" spans="1:11" ht="13.8" x14ac:dyDescent="0.25">
      <c r="A8" s="10" t="s">
        <v>43</v>
      </c>
      <c r="B8" s="78">
        <v>454</v>
      </c>
      <c r="C8" s="50">
        <v>424</v>
      </c>
      <c r="D8" s="91">
        <v>30</v>
      </c>
      <c r="E8" s="90">
        <v>7.0754716981132074E-2</v>
      </c>
      <c r="F8" s="80">
        <v>-1</v>
      </c>
      <c r="G8" s="81">
        <v>-2.3584905660377358E-3</v>
      </c>
      <c r="H8" s="105">
        <v>0</v>
      </c>
      <c r="I8" s="81">
        <v>0</v>
      </c>
      <c r="J8" s="43">
        <v>31</v>
      </c>
      <c r="K8" s="88">
        <v>7.3113207547169809E-2</v>
      </c>
    </row>
    <row r="9" spans="1:11" ht="13.8" x14ac:dyDescent="0.25">
      <c r="A9" s="6" t="s">
        <v>29</v>
      </c>
      <c r="B9" s="78">
        <v>300</v>
      </c>
      <c r="C9" s="50">
        <v>224</v>
      </c>
      <c r="D9" s="95">
        <v>76</v>
      </c>
      <c r="E9" s="90">
        <v>0.3392857142857143</v>
      </c>
      <c r="F9" s="80">
        <v>48</v>
      </c>
      <c r="G9" s="81">
        <v>0.21428571428571427</v>
      </c>
      <c r="H9" s="105">
        <v>0</v>
      </c>
      <c r="I9" s="81">
        <v>0</v>
      </c>
      <c r="J9" s="43">
        <v>28</v>
      </c>
      <c r="K9" s="88">
        <v>0.125</v>
      </c>
    </row>
    <row r="10" spans="1:11" ht="13.8" x14ac:dyDescent="0.25">
      <c r="A10" s="10" t="s">
        <v>30</v>
      </c>
      <c r="B10" s="78">
        <v>-101</v>
      </c>
      <c r="C10" s="50">
        <v>-87</v>
      </c>
      <c r="D10" s="94">
        <v>-14</v>
      </c>
      <c r="E10" s="102" t="s">
        <v>31</v>
      </c>
      <c r="F10" s="133">
        <v>-14</v>
      </c>
      <c r="G10" s="103" t="s">
        <v>31</v>
      </c>
      <c r="H10" s="123" t="s">
        <v>31</v>
      </c>
      <c r="I10" s="103" t="s">
        <v>31</v>
      </c>
      <c r="J10" s="123" t="s">
        <v>31</v>
      </c>
      <c r="K10" s="106" t="s">
        <v>31</v>
      </c>
    </row>
    <row r="11" spans="1:11" ht="14.4" thickBot="1" x14ac:dyDescent="0.3">
      <c r="A11" s="13" t="s">
        <v>32</v>
      </c>
      <c r="B11" s="79">
        <v>1640</v>
      </c>
      <c r="C11" s="73">
        <v>1411</v>
      </c>
      <c r="D11" s="92">
        <v>229</v>
      </c>
      <c r="E11" s="93">
        <v>0.16229624379872432</v>
      </c>
      <c r="F11" s="124">
        <v>164</v>
      </c>
      <c r="G11" s="84">
        <v>0.11622962437987243</v>
      </c>
      <c r="H11" s="125">
        <v>1</v>
      </c>
      <c r="I11" s="84">
        <v>7.0871722182849046E-4</v>
      </c>
      <c r="J11" s="54">
        <v>64</v>
      </c>
      <c r="K11" s="84">
        <v>0.04</v>
      </c>
    </row>
    <row r="12" spans="1:11" ht="15.6" x14ac:dyDescent="0.3">
      <c r="A12" s="3"/>
      <c r="B12" s="149"/>
      <c r="C12" s="149"/>
      <c r="D12" s="150"/>
      <c r="E12" s="150"/>
      <c r="H12" s="49"/>
      <c r="I12" s="49"/>
      <c r="J12" s="49"/>
      <c r="K12" s="49"/>
    </row>
    <row r="13" spans="1:11" ht="15.6" x14ac:dyDescent="0.3">
      <c r="A13" s="149"/>
      <c r="B13" s="149"/>
      <c r="C13" s="149"/>
      <c r="D13" s="150"/>
      <c r="E13" s="150"/>
      <c r="H13" s="49"/>
      <c r="I13" s="49"/>
      <c r="J13" s="49"/>
      <c r="K13" s="49"/>
    </row>
    <row r="14" spans="1:11" ht="14.4" thickBot="1" x14ac:dyDescent="0.3">
      <c r="A14" s="136" t="s">
        <v>67</v>
      </c>
      <c r="B14" s="112"/>
      <c r="C14" s="112"/>
      <c r="D14" s="68"/>
      <c r="E14" s="68"/>
      <c r="F14" s="68"/>
      <c r="G14" s="68"/>
      <c r="H14" s="67"/>
      <c r="I14" s="67"/>
      <c r="J14" s="67"/>
      <c r="K14" s="67"/>
    </row>
    <row r="15" spans="1:11" ht="15" customHeight="1" x14ac:dyDescent="0.25">
      <c r="A15" s="26" t="s">
        <v>2</v>
      </c>
      <c r="B15" s="70" t="s">
        <v>67</v>
      </c>
      <c r="C15" s="71" t="s">
        <v>56</v>
      </c>
      <c r="D15" s="166" t="s">
        <v>25</v>
      </c>
      <c r="E15" s="167"/>
      <c r="F15" s="168" t="s">
        <v>26</v>
      </c>
      <c r="G15" s="164"/>
      <c r="H15" s="163" t="s">
        <v>27</v>
      </c>
      <c r="I15" s="164"/>
      <c r="J15" s="163" t="s">
        <v>28</v>
      </c>
      <c r="K15" s="164"/>
    </row>
    <row r="16" spans="1:11" ht="13.8" x14ac:dyDescent="0.25">
      <c r="A16" s="10" t="s">
        <v>42</v>
      </c>
      <c r="B16" s="78">
        <v>506</v>
      </c>
      <c r="C16" s="50">
        <v>431</v>
      </c>
      <c r="D16" s="89">
        <v>75</v>
      </c>
      <c r="E16" s="90">
        <v>0.1740139211136891</v>
      </c>
      <c r="F16" s="80">
        <v>71</v>
      </c>
      <c r="G16" s="81">
        <v>0.16473317865429235</v>
      </c>
      <c r="H16" s="105">
        <v>0</v>
      </c>
      <c r="I16" s="81">
        <v>0</v>
      </c>
      <c r="J16" s="43">
        <v>4</v>
      </c>
      <c r="K16" s="88">
        <v>9.2807424593967514E-3</v>
      </c>
    </row>
    <row r="17" spans="1:14" ht="13.8" x14ac:dyDescent="0.25">
      <c r="A17" s="10" t="s">
        <v>43</v>
      </c>
      <c r="B17" s="78">
        <v>217</v>
      </c>
      <c r="C17" s="50">
        <v>211</v>
      </c>
      <c r="D17" s="91">
        <v>6</v>
      </c>
      <c r="E17" s="90">
        <v>2.843601895734597E-2</v>
      </c>
      <c r="F17" s="80">
        <v>-11</v>
      </c>
      <c r="G17" s="81">
        <v>-5.2132701421800945E-2</v>
      </c>
      <c r="H17" s="105">
        <v>0</v>
      </c>
      <c r="I17" s="81">
        <v>0</v>
      </c>
      <c r="J17" s="43">
        <v>17</v>
      </c>
      <c r="K17" s="88">
        <v>8.0568720379146919E-2</v>
      </c>
      <c r="N17" s="156"/>
    </row>
    <row r="18" spans="1:14" ht="13.8" x14ac:dyDescent="0.25">
      <c r="A18" s="6" t="s">
        <v>29</v>
      </c>
      <c r="B18" s="78">
        <v>159</v>
      </c>
      <c r="C18" s="50">
        <v>113</v>
      </c>
      <c r="D18" s="95">
        <v>46</v>
      </c>
      <c r="E18" s="90">
        <v>0.40707964601769914</v>
      </c>
      <c r="F18" s="80">
        <v>28</v>
      </c>
      <c r="G18" s="81">
        <v>0.24778761061946902</v>
      </c>
      <c r="H18" s="105">
        <v>0</v>
      </c>
      <c r="I18" s="81">
        <v>0</v>
      </c>
      <c r="J18" s="43">
        <v>18</v>
      </c>
      <c r="K18" s="88">
        <v>0.15929203539823009</v>
      </c>
    </row>
    <row r="19" spans="1:14" ht="13.8" x14ac:dyDescent="0.25">
      <c r="A19" s="10" t="s">
        <v>30</v>
      </c>
      <c r="B19" s="78">
        <v>-50</v>
      </c>
      <c r="C19" s="50">
        <v>-41</v>
      </c>
      <c r="D19" s="94">
        <v>-9</v>
      </c>
      <c r="E19" s="102" t="s">
        <v>31</v>
      </c>
      <c r="F19" s="133">
        <v>-9</v>
      </c>
      <c r="G19" s="103" t="s">
        <v>31</v>
      </c>
      <c r="H19" s="123" t="s">
        <v>31</v>
      </c>
      <c r="I19" s="103" t="s">
        <v>31</v>
      </c>
      <c r="J19" s="123" t="s">
        <v>31</v>
      </c>
      <c r="K19" s="106" t="s">
        <v>31</v>
      </c>
    </row>
    <row r="20" spans="1:14" ht="14.4" thickBot="1" x14ac:dyDescent="0.3">
      <c r="A20" s="13" t="s">
        <v>32</v>
      </c>
      <c r="B20" s="79">
        <v>832</v>
      </c>
      <c r="C20" s="73">
        <v>714</v>
      </c>
      <c r="D20" s="92">
        <v>118</v>
      </c>
      <c r="E20" s="93">
        <v>0.16526610644257703</v>
      </c>
      <c r="F20" s="124">
        <v>79</v>
      </c>
      <c r="G20" s="84">
        <v>0.11064425770308123</v>
      </c>
      <c r="H20" s="125">
        <v>0</v>
      </c>
      <c r="I20" s="84">
        <v>0</v>
      </c>
      <c r="J20" s="54">
        <v>39</v>
      </c>
      <c r="K20" s="84">
        <v>5.4621848739495799E-2</v>
      </c>
    </row>
    <row r="21" spans="1:14" ht="15.6" x14ac:dyDescent="0.3">
      <c r="A21" s="147"/>
      <c r="B21" s="147"/>
      <c r="C21" s="147"/>
      <c r="D21" s="148"/>
      <c r="E21" s="148"/>
      <c r="H21" s="49"/>
      <c r="I21" s="49"/>
      <c r="J21" s="49"/>
      <c r="K21" s="49"/>
    </row>
    <row r="22" spans="1:14" ht="15.6" x14ac:dyDescent="0.3">
      <c r="A22" s="147"/>
      <c r="B22" s="147"/>
      <c r="C22" s="147"/>
      <c r="D22" s="148"/>
      <c r="E22" s="148"/>
      <c r="H22" s="49"/>
      <c r="I22" s="49"/>
      <c r="J22" s="49"/>
      <c r="K22" s="49"/>
    </row>
    <row r="23" spans="1:14" ht="14.4" thickBot="1" x14ac:dyDescent="0.3">
      <c r="A23" s="136" t="s">
        <v>66</v>
      </c>
      <c r="B23" s="112"/>
      <c r="C23" s="112"/>
      <c r="D23" s="68"/>
      <c r="E23" s="68"/>
      <c r="F23" s="68"/>
      <c r="G23" s="68"/>
      <c r="H23" s="67"/>
      <c r="I23" s="67"/>
      <c r="J23" s="67"/>
      <c r="K23" s="67"/>
    </row>
    <row r="24" spans="1:14" ht="15" customHeight="1" x14ac:dyDescent="0.25">
      <c r="A24" s="26" t="s">
        <v>2</v>
      </c>
      <c r="B24" s="70" t="s">
        <v>66</v>
      </c>
      <c r="C24" s="71" t="s">
        <v>54</v>
      </c>
      <c r="D24" s="166" t="s">
        <v>25</v>
      </c>
      <c r="E24" s="167"/>
      <c r="F24" s="168" t="s">
        <v>26</v>
      </c>
      <c r="G24" s="164"/>
      <c r="H24" s="163" t="s">
        <v>27</v>
      </c>
      <c r="I24" s="164"/>
      <c r="J24" s="163" t="s">
        <v>28</v>
      </c>
      <c r="K24" s="164"/>
    </row>
    <row r="25" spans="1:14" ht="13.8" x14ac:dyDescent="0.25">
      <c r="A25" s="10" t="s">
        <v>42</v>
      </c>
      <c r="B25" s="78">
        <v>481</v>
      </c>
      <c r="C25" s="50">
        <v>419</v>
      </c>
      <c r="D25" s="89">
        <v>62</v>
      </c>
      <c r="E25" s="90">
        <v>0.14797136038186157</v>
      </c>
      <c r="F25" s="80">
        <v>60</v>
      </c>
      <c r="G25" s="81">
        <v>0.15</v>
      </c>
      <c r="H25" s="105">
        <v>1</v>
      </c>
      <c r="I25" s="81">
        <v>2.3866348448687352E-3</v>
      </c>
      <c r="J25" s="43">
        <v>1</v>
      </c>
      <c r="K25" s="88">
        <v>2.3866348448687352E-3</v>
      </c>
    </row>
    <row r="26" spans="1:14" ht="13.8" x14ac:dyDescent="0.25">
      <c r="A26" s="10" t="s">
        <v>43</v>
      </c>
      <c r="B26" s="78">
        <v>237</v>
      </c>
      <c r="C26" s="50">
        <v>213</v>
      </c>
      <c r="D26" s="91">
        <v>24</v>
      </c>
      <c r="E26" s="90">
        <v>0.11267605633802817</v>
      </c>
      <c r="F26" s="80">
        <v>10</v>
      </c>
      <c r="G26" s="81">
        <v>4.6948356807511735E-2</v>
      </c>
      <c r="H26" s="105">
        <v>0</v>
      </c>
      <c r="I26" s="81">
        <v>0</v>
      </c>
      <c r="J26" s="43">
        <v>14</v>
      </c>
      <c r="K26" s="88">
        <v>0.06</v>
      </c>
    </row>
    <row r="27" spans="1:14" ht="13.8" x14ac:dyDescent="0.25">
      <c r="A27" s="6" t="s">
        <v>29</v>
      </c>
      <c r="B27" s="78">
        <v>141</v>
      </c>
      <c r="C27" s="50">
        <v>111</v>
      </c>
      <c r="D27" s="95">
        <v>30</v>
      </c>
      <c r="E27" s="90">
        <v>0.27027027027027029</v>
      </c>
      <c r="F27" s="80">
        <v>20</v>
      </c>
      <c r="G27" s="81">
        <v>0.18018018018018017</v>
      </c>
      <c r="H27" s="105">
        <v>0</v>
      </c>
      <c r="I27" s="81">
        <v>0</v>
      </c>
      <c r="J27" s="43">
        <v>10</v>
      </c>
      <c r="K27" s="88">
        <v>9.0090090090090086E-2</v>
      </c>
    </row>
    <row r="28" spans="1:14" ht="13.8" x14ac:dyDescent="0.25">
      <c r="A28" s="10" t="s">
        <v>30</v>
      </c>
      <c r="B28" s="78">
        <v>-51</v>
      </c>
      <c r="C28" s="50">
        <v>-46</v>
      </c>
      <c r="D28" s="94">
        <v>-5</v>
      </c>
      <c r="E28" s="102" t="s">
        <v>31</v>
      </c>
      <c r="F28" s="133">
        <v>-5</v>
      </c>
      <c r="G28" s="103" t="s">
        <v>31</v>
      </c>
      <c r="H28" s="123" t="s">
        <v>31</v>
      </c>
      <c r="I28" s="103" t="s">
        <v>31</v>
      </c>
      <c r="J28" s="123" t="s">
        <v>31</v>
      </c>
      <c r="K28" s="106" t="s">
        <v>31</v>
      </c>
    </row>
    <row r="29" spans="1:14" ht="14.4" thickBot="1" x14ac:dyDescent="0.3">
      <c r="A29" s="13" t="s">
        <v>32</v>
      </c>
      <c r="B29" s="79">
        <v>808</v>
      </c>
      <c r="C29" s="73">
        <v>697</v>
      </c>
      <c r="D29" s="92">
        <v>111</v>
      </c>
      <c r="E29" s="93">
        <v>0.15925394548063126</v>
      </c>
      <c r="F29" s="124">
        <v>85</v>
      </c>
      <c r="G29" s="84">
        <v>0.12195121951219512</v>
      </c>
      <c r="H29" s="125">
        <v>1</v>
      </c>
      <c r="I29" s="84">
        <v>1.2376237623762376E-3</v>
      </c>
      <c r="J29" s="54">
        <v>25</v>
      </c>
      <c r="K29" s="84">
        <v>0.16</v>
      </c>
    </row>
    <row r="30" spans="1:14" ht="13.8" x14ac:dyDescent="0.25">
      <c r="A30" s="3"/>
      <c r="B30" s="129"/>
      <c r="C30" s="129"/>
      <c r="D30" s="129"/>
      <c r="E30" s="132"/>
      <c r="F30" s="129"/>
      <c r="G30" s="132"/>
      <c r="H30" s="130"/>
      <c r="I30" s="132"/>
      <c r="J30" s="131"/>
      <c r="K30" s="132"/>
    </row>
    <row r="31" spans="1:14" ht="15.6" x14ac:dyDescent="0.3">
      <c r="A31" s="126"/>
      <c r="B31" s="147"/>
      <c r="C31" s="147"/>
      <c r="D31" s="148"/>
      <c r="E31" s="148"/>
      <c r="H31" s="49"/>
      <c r="I31" s="49"/>
      <c r="J31" s="49"/>
      <c r="K31" s="49"/>
    </row>
    <row r="32" spans="1:14" ht="14.4" thickBot="1" x14ac:dyDescent="0.3">
      <c r="A32" s="136" t="s">
        <v>63</v>
      </c>
      <c r="B32" s="112"/>
      <c r="C32" s="112"/>
      <c r="D32" s="68"/>
      <c r="E32" s="68"/>
      <c r="F32" s="68"/>
      <c r="G32" s="68"/>
      <c r="H32" s="67"/>
      <c r="I32" s="67"/>
      <c r="J32" s="67"/>
      <c r="K32" s="67"/>
    </row>
    <row r="33" spans="1:11" ht="15" customHeight="1" x14ac:dyDescent="0.25">
      <c r="A33" s="26" t="s">
        <v>2</v>
      </c>
      <c r="B33" s="70" t="s">
        <v>62</v>
      </c>
      <c r="C33" s="71" t="s">
        <v>53</v>
      </c>
      <c r="D33" s="166" t="s">
        <v>25</v>
      </c>
      <c r="E33" s="167"/>
      <c r="F33" s="168" t="s">
        <v>26</v>
      </c>
      <c r="G33" s="164"/>
      <c r="H33" s="163" t="s">
        <v>27</v>
      </c>
      <c r="I33" s="164"/>
      <c r="J33" s="163" t="s">
        <v>28</v>
      </c>
      <c r="K33" s="164"/>
    </row>
    <row r="34" spans="1:11" ht="13.8" x14ac:dyDescent="0.25">
      <c r="A34" s="10" t="s">
        <v>42</v>
      </c>
      <c r="B34" s="78">
        <v>1710</v>
      </c>
      <c r="C34" s="50">
        <v>1446</v>
      </c>
      <c r="D34" s="89">
        <f>B34-C34</f>
        <v>264</v>
      </c>
      <c r="E34" s="90">
        <f>D34/C34</f>
        <v>0.18257261410788381</v>
      </c>
      <c r="F34" s="80">
        <v>253</v>
      </c>
      <c r="G34" s="81">
        <f>F34/C34</f>
        <v>0.17496542185338865</v>
      </c>
      <c r="H34" s="105">
        <v>3</v>
      </c>
      <c r="I34" s="81">
        <f t="shared" ref="I34:I35" si="0">H34/C34</f>
        <v>2.0746887966804979E-3</v>
      </c>
      <c r="J34" s="43">
        <v>8</v>
      </c>
      <c r="K34" s="88">
        <f>J34/C34</f>
        <v>5.5325034578146614E-3</v>
      </c>
    </row>
    <row r="35" spans="1:11" ht="13.8" x14ac:dyDescent="0.25">
      <c r="A35" s="10" t="s">
        <v>43</v>
      </c>
      <c r="B35" s="78">
        <v>855</v>
      </c>
      <c r="C35" s="50">
        <v>698</v>
      </c>
      <c r="D35" s="91">
        <f>B35-C35</f>
        <v>157</v>
      </c>
      <c r="E35" s="90">
        <f>D35/C35</f>
        <v>0.22492836676217765</v>
      </c>
      <c r="F35" s="80">
        <v>133</v>
      </c>
      <c r="G35" s="81">
        <f>F35/C35</f>
        <v>0.19054441260744986</v>
      </c>
      <c r="H35" s="105">
        <v>0</v>
      </c>
      <c r="I35" s="81">
        <f t="shared" si="0"/>
        <v>0</v>
      </c>
      <c r="J35" s="43">
        <v>24</v>
      </c>
      <c r="K35" s="88">
        <f>J35/C35</f>
        <v>3.4383954154727794E-2</v>
      </c>
    </row>
    <row r="36" spans="1:11" ht="13.8" x14ac:dyDescent="0.25">
      <c r="A36" s="6" t="s">
        <v>29</v>
      </c>
      <c r="B36" s="78">
        <v>471</v>
      </c>
      <c r="C36" s="50">
        <v>387</v>
      </c>
      <c r="D36" s="95">
        <f>B36-C36</f>
        <v>84</v>
      </c>
      <c r="E36" s="90">
        <f>D36/C36</f>
        <v>0.21705426356589147</v>
      </c>
      <c r="F36" s="80">
        <v>96</v>
      </c>
      <c r="G36" s="81">
        <f>F36/C36</f>
        <v>0.24806201550387597</v>
      </c>
      <c r="H36" s="105">
        <v>12</v>
      </c>
      <c r="I36" s="81">
        <f>H36/C36</f>
        <v>3.1007751937984496E-2</v>
      </c>
      <c r="J36" s="43">
        <v>-24</v>
      </c>
      <c r="K36" s="88">
        <f>J36/C36</f>
        <v>-6.2015503875968991E-2</v>
      </c>
    </row>
    <row r="37" spans="1:11" ht="13.8" x14ac:dyDescent="0.25">
      <c r="A37" s="10" t="s">
        <v>30</v>
      </c>
      <c r="B37" s="78">
        <v>-165</v>
      </c>
      <c r="C37" s="50">
        <v>-153</v>
      </c>
      <c r="D37" s="94">
        <f>B37-C37</f>
        <v>-12</v>
      </c>
      <c r="E37" s="102" t="s">
        <v>31</v>
      </c>
      <c r="F37" s="133">
        <v>-12</v>
      </c>
      <c r="G37" s="103" t="s">
        <v>31</v>
      </c>
      <c r="H37" s="123" t="s">
        <v>31</v>
      </c>
      <c r="I37" s="103" t="s">
        <v>31</v>
      </c>
      <c r="J37" s="123" t="s">
        <v>31</v>
      </c>
      <c r="K37" s="106" t="s">
        <v>31</v>
      </c>
    </row>
    <row r="38" spans="1:11" ht="14.4" thickBot="1" x14ac:dyDescent="0.3">
      <c r="A38" s="13" t="s">
        <v>32</v>
      </c>
      <c r="B38" s="79">
        <f>SUM(B34:B37)</f>
        <v>2871</v>
      </c>
      <c r="C38" s="73">
        <f t="shared" ref="C38:H38" si="1">SUM(C34:C37)</f>
        <v>2378</v>
      </c>
      <c r="D38" s="92">
        <f t="shared" si="1"/>
        <v>493</v>
      </c>
      <c r="E38" s="93">
        <f>D38/C38</f>
        <v>0.2073170731707317</v>
      </c>
      <c r="F38" s="124">
        <f t="shared" si="1"/>
        <v>470</v>
      </c>
      <c r="G38" s="84">
        <f>F38/C38</f>
        <v>0.19764507989907484</v>
      </c>
      <c r="H38" s="125">
        <f t="shared" si="1"/>
        <v>15</v>
      </c>
      <c r="I38" s="84">
        <f>H38/B38</f>
        <v>5.2246603970741903E-3</v>
      </c>
      <c r="J38" s="54">
        <f>SUM(J34:J37)</f>
        <v>8</v>
      </c>
      <c r="K38" s="84">
        <f>SUM(K34:K37)</f>
        <v>-2.2099046263426535E-2</v>
      </c>
    </row>
    <row r="39" spans="1:11" ht="13.8" x14ac:dyDescent="0.25">
      <c r="A39" s="3"/>
      <c r="B39" s="129"/>
      <c r="C39" s="129"/>
      <c r="D39" s="129"/>
      <c r="E39" s="132"/>
      <c r="F39" s="129"/>
      <c r="G39" s="132"/>
      <c r="H39" s="130"/>
      <c r="I39" s="132"/>
      <c r="J39" s="131"/>
      <c r="K39" s="132"/>
    </row>
    <row r="40" spans="1:11" ht="15.6" x14ac:dyDescent="0.3">
      <c r="A40" s="126"/>
      <c r="B40" s="126"/>
      <c r="C40" s="126"/>
      <c r="D40" s="127"/>
      <c r="E40" s="127"/>
      <c r="H40" s="49"/>
      <c r="I40" s="49"/>
      <c r="J40" s="49"/>
      <c r="K40" s="49"/>
    </row>
    <row r="41" spans="1:11" ht="14.4" thickBot="1" x14ac:dyDescent="0.3">
      <c r="A41" s="111" t="s">
        <v>61</v>
      </c>
      <c r="B41" s="112"/>
      <c r="C41" s="112"/>
      <c r="D41" s="68"/>
      <c r="E41" s="68"/>
      <c r="F41" s="68"/>
      <c r="G41" s="68"/>
      <c r="H41" s="67"/>
      <c r="I41" s="67"/>
      <c r="J41" s="67"/>
      <c r="K41" s="67"/>
    </row>
    <row r="42" spans="1:11" ht="15" customHeight="1" x14ac:dyDescent="0.25">
      <c r="A42" s="26" t="s">
        <v>2</v>
      </c>
      <c r="B42" s="70" t="s">
        <v>64</v>
      </c>
      <c r="C42" s="71" t="s">
        <v>48</v>
      </c>
      <c r="D42" s="166" t="s">
        <v>25</v>
      </c>
      <c r="E42" s="167"/>
      <c r="F42" s="168" t="s">
        <v>26</v>
      </c>
      <c r="G42" s="164"/>
      <c r="H42" s="163" t="s">
        <v>27</v>
      </c>
      <c r="I42" s="164"/>
      <c r="J42" s="163" t="s">
        <v>28</v>
      </c>
      <c r="K42" s="164"/>
    </row>
    <row r="43" spans="1:11" ht="13.8" x14ac:dyDescent="0.25">
      <c r="A43" s="10" t="s">
        <v>42</v>
      </c>
      <c r="B43" s="78">
        <f>B34-B52</f>
        <v>434</v>
      </c>
      <c r="C43" s="50">
        <f>C34-C52</f>
        <v>386</v>
      </c>
      <c r="D43" s="89">
        <f>D34-D52</f>
        <v>48</v>
      </c>
      <c r="E43" s="90">
        <f>D43/C43</f>
        <v>0.12435233160621761</v>
      </c>
      <c r="F43" s="80">
        <f>F34-F52</f>
        <v>41</v>
      </c>
      <c r="G43" s="81">
        <f>F43/C43</f>
        <v>0.10621761658031088</v>
      </c>
      <c r="H43" s="105">
        <f>H34-H52</f>
        <v>1</v>
      </c>
      <c r="I43" s="81">
        <f>H43/C43</f>
        <v>2.5906735751295338E-3</v>
      </c>
      <c r="J43" s="43">
        <f>J34-J52</f>
        <v>6</v>
      </c>
      <c r="K43" s="88">
        <f>J43/C43</f>
        <v>1.5544041450777202E-2</v>
      </c>
    </row>
    <row r="44" spans="1:11" ht="13.8" x14ac:dyDescent="0.25">
      <c r="A44" s="10" t="s">
        <v>43</v>
      </c>
      <c r="B44" s="78">
        <f t="shared" ref="B44:D46" si="2">B35-B53</f>
        <v>218</v>
      </c>
      <c r="C44" s="50">
        <f t="shared" si="2"/>
        <v>189</v>
      </c>
      <c r="D44" s="89">
        <f t="shared" si="2"/>
        <v>29</v>
      </c>
      <c r="E44" s="90">
        <f>D44/C44</f>
        <v>0.15343915343915343</v>
      </c>
      <c r="F44" s="80">
        <f t="shared" ref="F44:F46" si="3">F35-F53</f>
        <v>16</v>
      </c>
      <c r="G44" s="81">
        <f>F44/C44</f>
        <v>8.4656084656084651E-2</v>
      </c>
      <c r="H44" s="105">
        <f t="shared" ref="H44:H45" si="4">H35-H53</f>
        <v>0</v>
      </c>
      <c r="I44" s="81">
        <f t="shared" ref="I44" si="5">H44/C44</f>
        <v>0</v>
      </c>
      <c r="J44" s="43">
        <f t="shared" ref="J44:J45" si="6">J35-J53</f>
        <v>13</v>
      </c>
      <c r="K44" s="88">
        <f>J44/C44</f>
        <v>6.8783068783068779E-2</v>
      </c>
    </row>
    <row r="45" spans="1:11" ht="13.8" x14ac:dyDescent="0.25">
      <c r="A45" s="6" t="s">
        <v>29</v>
      </c>
      <c r="B45" s="78">
        <f t="shared" si="2"/>
        <v>127</v>
      </c>
      <c r="C45" s="50">
        <f t="shared" si="2"/>
        <v>106</v>
      </c>
      <c r="D45" s="89">
        <f t="shared" si="2"/>
        <v>21</v>
      </c>
      <c r="E45" s="90">
        <f>D45/C45</f>
        <v>0.19811320754716982</v>
      </c>
      <c r="F45" s="80">
        <f t="shared" si="3"/>
        <v>18</v>
      </c>
      <c r="G45" s="81">
        <f>F45/C45</f>
        <v>0.16981132075471697</v>
      </c>
      <c r="H45" s="105">
        <f t="shared" si="4"/>
        <v>1</v>
      </c>
      <c r="I45" s="81">
        <f>H45/C45</f>
        <v>9.433962264150943E-3</v>
      </c>
      <c r="J45" s="43">
        <f t="shared" si="6"/>
        <v>2</v>
      </c>
      <c r="K45" s="88">
        <f>J45/C45</f>
        <v>1.8867924528301886E-2</v>
      </c>
    </row>
    <row r="46" spans="1:11" ht="13.8" x14ac:dyDescent="0.25">
      <c r="A46" s="10" t="s">
        <v>30</v>
      </c>
      <c r="B46" s="78">
        <f t="shared" si="2"/>
        <v>-37</v>
      </c>
      <c r="C46" s="50">
        <f t="shared" si="2"/>
        <v>-43</v>
      </c>
      <c r="D46" s="89">
        <f t="shared" si="2"/>
        <v>6</v>
      </c>
      <c r="E46" s="102" t="s">
        <v>31</v>
      </c>
      <c r="F46" s="80">
        <f t="shared" si="3"/>
        <v>6</v>
      </c>
      <c r="G46" s="103" t="s">
        <v>31</v>
      </c>
      <c r="H46" s="123" t="s">
        <v>31</v>
      </c>
      <c r="I46" s="103" t="s">
        <v>31</v>
      </c>
      <c r="J46" s="123" t="s">
        <v>31</v>
      </c>
      <c r="K46" s="106" t="s">
        <v>31</v>
      </c>
    </row>
    <row r="47" spans="1:11" ht="14.4" thickBot="1" x14ac:dyDescent="0.3">
      <c r="A47" s="13" t="s">
        <v>32</v>
      </c>
      <c r="B47" s="79">
        <f>SUM(B43:B46)</f>
        <v>742</v>
      </c>
      <c r="C47" s="73">
        <f>SUM(C43:C46)</f>
        <v>638</v>
      </c>
      <c r="D47" s="92">
        <f>SUM(D43:D46)</f>
        <v>104</v>
      </c>
      <c r="E47" s="93">
        <f>D47/C47</f>
        <v>0.16300940438871472</v>
      </c>
      <c r="F47" s="124">
        <f>SUM(F43:F46)</f>
        <v>81</v>
      </c>
      <c r="G47" s="84">
        <f>F47/C47</f>
        <v>0.12695924764890282</v>
      </c>
      <c r="H47" s="125">
        <f>SUM(H43:H45)</f>
        <v>2</v>
      </c>
      <c r="I47" s="84">
        <f>SUM(I43:I46)</f>
        <v>1.2024635839280477E-2</v>
      </c>
      <c r="J47" s="54">
        <f>SUM(J43:J45)</f>
        <v>21</v>
      </c>
      <c r="K47" s="84">
        <f>J47/C47</f>
        <v>3.2915360501567396E-2</v>
      </c>
    </row>
    <row r="48" spans="1:11" ht="15.6" x14ac:dyDescent="0.3">
      <c r="A48" s="120"/>
      <c r="B48" s="120"/>
      <c r="C48" s="120"/>
      <c r="D48" s="121"/>
      <c r="E48" s="121"/>
      <c r="H48" s="49"/>
      <c r="I48" s="49"/>
      <c r="J48" s="49"/>
      <c r="K48" s="49"/>
    </row>
    <row r="49" spans="1:11" ht="15.6" x14ac:dyDescent="0.3">
      <c r="A49" s="120"/>
      <c r="B49" s="120"/>
      <c r="C49" s="120"/>
      <c r="D49" s="121"/>
      <c r="E49" s="121"/>
      <c r="H49" s="49"/>
      <c r="I49" s="49"/>
      <c r="J49" s="49"/>
      <c r="K49" s="49"/>
    </row>
    <row r="50" spans="1:11" ht="14.4" thickBot="1" x14ac:dyDescent="0.3">
      <c r="A50" s="136" t="s">
        <v>60</v>
      </c>
      <c r="B50" s="112"/>
      <c r="C50" s="112"/>
      <c r="D50" s="68"/>
      <c r="E50" s="68"/>
      <c r="F50" s="68"/>
      <c r="G50" s="68"/>
      <c r="H50" s="67"/>
      <c r="I50" s="67"/>
      <c r="J50" s="67"/>
      <c r="K50" s="67"/>
    </row>
    <row r="51" spans="1:11" ht="15" customHeight="1" x14ac:dyDescent="0.25">
      <c r="A51" s="137" t="s">
        <v>2</v>
      </c>
      <c r="B51" s="70" t="s">
        <v>60</v>
      </c>
      <c r="C51" s="71" t="s">
        <v>49</v>
      </c>
      <c r="D51" s="166" t="s">
        <v>25</v>
      </c>
      <c r="E51" s="167"/>
      <c r="F51" s="168" t="s">
        <v>26</v>
      </c>
      <c r="G51" s="164"/>
      <c r="H51" s="163" t="s">
        <v>27</v>
      </c>
      <c r="I51" s="164"/>
      <c r="J51" s="163" t="s">
        <v>28</v>
      </c>
      <c r="K51" s="164"/>
    </row>
    <row r="52" spans="1:11" ht="13.8" x14ac:dyDescent="0.25">
      <c r="A52" s="138" t="s">
        <v>42</v>
      </c>
      <c r="B52" s="78">
        <f>B61+B70</f>
        <v>1276</v>
      </c>
      <c r="C52" s="50">
        <f>C61+C70</f>
        <v>1060</v>
      </c>
      <c r="D52" s="89">
        <f>B52-C52</f>
        <v>216</v>
      </c>
      <c r="E52" s="90">
        <f>D52/C52</f>
        <v>0.20377358490566039</v>
      </c>
      <c r="F52" s="80">
        <f>F61+F70</f>
        <v>212</v>
      </c>
      <c r="G52" s="81">
        <f>F52/C52</f>
        <v>0.2</v>
      </c>
      <c r="H52" s="105">
        <f>H61+H70</f>
        <v>2</v>
      </c>
      <c r="I52" s="81">
        <f t="shared" ref="I52:I53" si="7">H52/C52</f>
        <v>1.8867924528301887E-3</v>
      </c>
      <c r="J52" s="43">
        <f>J61+J70</f>
        <v>2</v>
      </c>
      <c r="K52" s="88">
        <f>J52/C52</f>
        <v>1.8867924528301887E-3</v>
      </c>
    </row>
    <row r="53" spans="1:11" ht="13.8" x14ac:dyDescent="0.25">
      <c r="A53" s="138" t="s">
        <v>43</v>
      </c>
      <c r="B53" s="78">
        <f t="shared" ref="B53:C56" si="8">B62+B71</f>
        <v>637</v>
      </c>
      <c r="C53" s="50">
        <f t="shared" si="8"/>
        <v>509</v>
      </c>
      <c r="D53" s="91">
        <f>B53-C53</f>
        <v>128</v>
      </c>
      <c r="E53" s="90">
        <f>D53/C53</f>
        <v>0.25147347740667975</v>
      </c>
      <c r="F53" s="80">
        <f t="shared" ref="F53:F56" si="9">F62+F71</f>
        <v>117</v>
      </c>
      <c r="G53" s="81">
        <f>F53/C53</f>
        <v>0.22986247544204322</v>
      </c>
      <c r="H53" s="105">
        <f t="shared" ref="H53:H56" si="10">H62+H71</f>
        <v>0</v>
      </c>
      <c r="I53" s="81">
        <f t="shared" si="7"/>
        <v>0</v>
      </c>
      <c r="J53" s="43">
        <f t="shared" ref="J53:J56" si="11">J62+J71</f>
        <v>11</v>
      </c>
      <c r="K53" s="88">
        <f>J53/C53</f>
        <v>2.1611001964636542E-2</v>
      </c>
    </row>
    <row r="54" spans="1:11" ht="13.8" x14ac:dyDescent="0.25">
      <c r="A54" s="139" t="s">
        <v>29</v>
      </c>
      <c r="B54" s="78">
        <f t="shared" si="8"/>
        <v>344</v>
      </c>
      <c r="C54" s="50">
        <f t="shared" si="8"/>
        <v>281</v>
      </c>
      <c r="D54" s="95">
        <f>B54-C54</f>
        <v>63</v>
      </c>
      <c r="E54" s="90">
        <f>D54/C54</f>
        <v>0.22419928825622776</v>
      </c>
      <c r="F54" s="80">
        <f t="shared" si="9"/>
        <v>78</v>
      </c>
      <c r="G54" s="81">
        <f>F54/C54</f>
        <v>0.27758007117437722</v>
      </c>
      <c r="H54" s="105">
        <f t="shared" si="10"/>
        <v>11</v>
      </c>
      <c r="I54" s="81">
        <f>H54/C54</f>
        <v>3.9145907473309607E-2</v>
      </c>
      <c r="J54" s="43">
        <f t="shared" si="11"/>
        <v>-26</v>
      </c>
      <c r="K54" s="88">
        <f>J54/C54</f>
        <v>-9.2526690391459068E-2</v>
      </c>
    </row>
    <row r="55" spans="1:11" ht="13.8" x14ac:dyDescent="0.25">
      <c r="A55" s="138" t="s">
        <v>30</v>
      </c>
      <c r="B55" s="78">
        <f t="shared" si="8"/>
        <v>-128</v>
      </c>
      <c r="C55" s="50">
        <f t="shared" si="8"/>
        <v>-110</v>
      </c>
      <c r="D55" s="94">
        <f>B55-C55</f>
        <v>-18</v>
      </c>
      <c r="E55" s="102" t="s">
        <v>31</v>
      </c>
      <c r="F55" s="80">
        <f t="shared" si="9"/>
        <v>-18</v>
      </c>
      <c r="G55" s="103" t="s">
        <v>31</v>
      </c>
      <c r="H55" s="123" t="s">
        <v>31</v>
      </c>
      <c r="I55" s="103" t="s">
        <v>31</v>
      </c>
      <c r="J55" s="123" t="s">
        <v>31</v>
      </c>
      <c r="K55" s="106" t="s">
        <v>31</v>
      </c>
    </row>
    <row r="56" spans="1:11" ht="14.4" thickBot="1" x14ac:dyDescent="0.3">
      <c r="A56" s="140" t="s">
        <v>32</v>
      </c>
      <c r="B56" s="79">
        <f t="shared" si="8"/>
        <v>2129</v>
      </c>
      <c r="C56" s="73">
        <f t="shared" si="8"/>
        <v>1740</v>
      </c>
      <c r="D56" s="92">
        <f>B56-C56</f>
        <v>389</v>
      </c>
      <c r="E56" s="93">
        <f>D56/C56</f>
        <v>0.22356321839080459</v>
      </c>
      <c r="F56" s="124">
        <f t="shared" si="9"/>
        <v>389</v>
      </c>
      <c r="G56" s="84">
        <f>F56/C56</f>
        <v>0.22356321839080459</v>
      </c>
      <c r="H56" s="125">
        <f t="shared" si="10"/>
        <v>13</v>
      </c>
      <c r="I56" s="84">
        <f>H56/C56</f>
        <v>7.4712643678160919E-3</v>
      </c>
      <c r="J56" s="54">
        <f t="shared" si="11"/>
        <v>-13</v>
      </c>
      <c r="K56" s="84">
        <f>J56/C56</f>
        <v>-7.4712643678160919E-3</v>
      </c>
    </row>
    <row r="57" spans="1:11" ht="15.6" x14ac:dyDescent="0.3">
      <c r="A57" s="141"/>
      <c r="B57" s="120"/>
      <c r="C57" s="120"/>
      <c r="D57" s="121"/>
      <c r="E57" s="121"/>
      <c r="H57" s="49"/>
      <c r="I57" s="49"/>
      <c r="J57" s="49"/>
      <c r="K57" s="49"/>
    </row>
    <row r="58" spans="1:11" ht="15" customHeight="1" x14ac:dyDescent="0.3">
      <c r="A58" s="141"/>
      <c r="B58" s="120"/>
      <c r="C58" s="120"/>
      <c r="D58" s="121"/>
      <c r="E58" s="121"/>
      <c r="H58" s="49"/>
      <c r="I58" s="49"/>
      <c r="J58" s="49"/>
      <c r="K58" s="49"/>
    </row>
    <row r="59" spans="1:11" ht="14.4" thickBot="1" x14ac:dyDescent="0.3">
      <c r="A59" s="136" t="s">
        <v>58</v>
      </c>
      <c r="B59" s="112"/>
      <c r="C59" s="112"/>
      <c r="D59" s="68"/>
      <c r="E59" s="68"/>
      <c r="F59" s="68"/>
      <c r="G59" s="68"/>
      <c r="H59" s="67"/>
      <c r="I59" s="67"/>
      <c r="J59" s="67"/>
      <c r="K59" s="67"/>
    </row>
    <row r="60" spans="1:11" ht="15" customHeight="1" x14ac:dyDescent="0.25">
      <c r="A60" s="137" t="s">
        <v>2</v>
      </c>
      <c r="B60" s="70" t="s">
        <v>58</v>
      </c>
      <c r="C60" s="71" t="s">
        <v>50</v>
      </c>
      <c r="D60" s="166" t="s">
        <v>25</v>
      </c>
      <c r="E60" s="167"/>
      <c r="F60" s="168" t="s">
        <v>26</v>
      </c>
      <c r="G60" s="164"/>
      <c r="H60" s="163" t="s">
        <v>27</v>
      </c>
      <c r="I60" s="164"/>
      <c r="J60" s="163" t="s">
        <v>28</v>
      </c>
      <c r="K60" s="164"/>
    </row>
    <row r="61" spans="1:11" ht="13.8" x14ac:dyDescent="0.25">
      <c r="A61" s="138" t="s">
        <v>42</v>
      </c>
      <c r="B61" s="78">
        <f>1276-B70</f>
        <v>426</v>
      </c>
      <c r="C61" s="50">
        <f>1060-C70</f>
        <v>370</v>
      </c>
      <c r="D61" s="89">
        <f>B61-C61</f>
        <v>56</v>
      </c>
      <c r="E61" s="90">
        <f>D61/C61</f>
        <v>0.15135135135135136</v>
      </c>
      <c r="F61" s="80">
        <f>212-F70</f>
        <v>50</v>
      </c>
      <c r="G61" s="81">
        <f>F61/C61</f>
        <v>0.13513513513513514</v>
      </c>
      <c r="H61" s="105">
        <v>1</v>
      </c>
      <c r="I61" s="81">
        <f t="shared" ref="I61:I62" si="12">H61/C61</f>
        <v>2.7027027027027029E-3</v>
      </c>
      <c r="J61" s="43">
        <v>5</v>
      </c>
      <c r="K61" s="88">
        <f>J61/C61</f>
        <v>1.3513513513513514E-2</v>
      </c>
    </row>
    <row r="62" spans="1:11" ht="13.8" x14ac:dyDescent="0.25">
      <c r="A62" s="138" t="s">
        <v>43</v>
      </c>
      <c r="B62" s="78">
        <f>637-B71</f>
        <v>213</v>
      </c>
      <c r="C62" s="50">
        <f>509-C71</f>
        <v>189</v>
      </c>
      <c r="D62" s="91">
        <f>B62-C62</f>
        <v>24</v>
      </c>
      <c r="E62" s="90">
        <f>D62/C62</f>
        <v>0.12698412698412698</v>
      </c>
      <c r="F62" s="82">
        <f>117-F71</f>
        <v>15</v>
      </c>
      <c r="G62" s="81">
        <f>F62/C62</f>
        <v>7.9365079365079361E-2</v>
      </c>
      <c r="H62" s="86">
        <v>0</v>
      </c>
      <c r="I62" s="81">
        <f t="shared" si="12"/>
        <v>0</v>
      </c>
      <c r="J62" s="43">
        <v>9</v>
      </c>
      <c r="K62" s="88">
        <f>J62/C62</f>
        <v>4.7619047619047616E-2</v>
      </c>
    </row>
    <row r="63" spans="1:11" ht="13.8" x14ac:dyDescent="0.25">
      <c r="A63" s="139" t="s">
        <v>29</v>
      </c>
      <c r="B63" s="78">
        <f>344-B72</f>
        <v>120</v>
      </c>
      <c r="C63" s="50">
        <f>281-C72</f>
        <v>100</v>
      </c>
      <c r="D63" s="95">
        <f>B63-C63</f>
        <v>20</v>
      </c>
      <c r="E63" s="90">
        <f>D63/C63</f>
        <v>0.2</v>
      </c>
      <c r="F63" s="80">
        <f>78-F72</f>
        <v>19</v>
      </c>
      <c r="G63" s="81">
        <f>F63/C63</f>
        <v>0.19</v>
      </c>
      <c r="H63" s="87">
        <v>2</v>
      </c>
      <c r="I63" s="81">
        <f>H63/C63</f>
        <v>0.02</v>
      </c>
      <c r="J63" s="43">
        <v>-1</v>
      </c>
      <c r="K63" s="88">
        <f>J63/C63</f>
        <v>-0.01</v>
      </c>
    </row>
    <row r="64" spans="1:11" ht="13.8" x14ac:dyDescent="0.25">
      <c r="A64" s="138" t="s">
        <v>30</v>
      </c>
      <c r="B64" s="78">
        <f>-128-B73</f>
        <v>-41</v>
      </c>
      <c r="C64" s="50">
        <f>-110-C73</f>
        <v>-39</v>
      </c>
      <c r="D64" s="94">
        <f>B64-C64</f>
        <v>-2</v>
      </c>
      <c r="E64" s="102" t="s">
        <v>31</v>
      </c>
      <c r="F64" s="82">
        <v>-2</v>
      </c>
      <c r="G64" s="103" t="s">
        <v>31</v>
      </c>
      <c r="H64" s="104" t="s">
        <v>31</v>
      </c>
      <c r="I64" s="103" t="s">
        <v>31</v>
      </c>
      <c r="J64" s="105" t="s">
        <v>31</v>
      </c>
      <c r="K64" s="106" t="s">
        <v>31</v>
      </c>
    </row>
    <row r="65" spans="1:11" ht="14.4" thickBot="1" x14ac:dyDescent="0.3">
      <c r="A65" s="140" t="s">
        <v>32</v>
      </c>
      <c r="B65" s="79">
        <f>SUM(B61:B64)</f>
        <v>718</v>
      </c>
      <c r="C65" s="73">
        <f>1740-C74</f>
        <v>620</v>
      </c>
      <c r="D65" s="92">
        <f>B65-C65</f>
        <v>98</v>
      </c>
      <c r="E65" s="93">
        <f>D65/C65</f>
        <v>0.15806451612903225</v>
      </c>
      <c r="F65" s="83">
        <v>82</v>
      </c>
      <c r="G65" s="84">
        <f>F65/C65</f>
        <v>0.13225806451612904</v>
      </c>
      <c r="H65" s="96">
        <f>SUM(H61:H64)</f>
        <v>3</v>
      </c>
      <c r="I65" s="84">
        <f>H65/C65</f>
        <v>4.8387096774193551E-3</v>
      </c>
      <c r="J65" s="44">
        <f>SUM(J61:J64)</f>
        <v>13</v>
      </c>
      <c r="K65" s="84">
        <f>J65/C65</f>
        <v>2.0967741935483872E-2</v>
      </c>
    </row>
    <row r="66" spans="1:11" ht="13.5" customHeight="1" x14ac:dyDescent="0.25">
      <c r="A66" s="142"/>
      <c r="B66" s="67"/>
      <c r="C66" s="67"/>
      <c r="D66" s="68"/>
      <c r="E66" s="68"/>
      <c r="F66" s="68"/>
      <c r="G66" s="68"/>
      <c r="H66" s="67"/>
      <c r="I66" s="67"/>
      <c r="J66" s="67"/>
      <c r="K66" s="67"/>
    </row>
    <row r="67" spans="1:11" ht="15.6" x14ac:dyDescent="0.3">
      <c r="A67" s="141"/>
      <c r="B67" s="108"/>
      <c r="C67" s="108"/>
      <c r="D67" s="109"/>
      <c r="E67" s="109"/>
      <c r="H67" s="49"/>
      <c r="I67" s="49"/>
      <c r="J67" s="49"/>
      <c r="K67" s="49"/>
    </row>
    <row r="68" spans="1:11" ht="14.4" thickBot="1" x14ac:dyDescent="0.3">
      <c r="A68" s="136" t="s">
        <v>55</v>
      </c>
      <c r="B68" s="112"/>
      <c r="C68" s="112"/>
      <c r="D68" s="68"/>
      <c r="E68" s="68"/>
      <c r="F68" s="68"/>
      <c r="G68" s="68"/>
      <c r="H68" s="67"/>
      <c r="I68" s="67"/>
      <c r="J68" s="67"/>
      <c r="K68" s="67"/>
    </row>
    <row r="69" spans="1:11" ht="13.8" x14ac:dyDescent="0.25">
      <c r="A69" s="137" t="s">
        <v>2</v>
      </c>
      <c r="B69" s="70" t="s">
        <v>55</v>
      </c>
      <c r="C69" s="71" t="s">
        <v>51</v>
      </c>
      <c r="D69" s="166" t="s">
        <v>25</v>
      </c>
      <c r="E69" s="167"/>
      <c r="F69" s="169" t="s">
        <v>26</v>
      </c>
      <c r="G69" s="164"/>
      <c r="H69" s="163" t="s">
        <v>27</v>
      </c>
      <c r="I69" s="164"/>
      <c r="J69" s="163" t="s">
        <v>28</v>
      </c>
      <c r="K69" s="164"/>
    </row>
    <row r="70" spans="1:11" ht="13.8" x14ac:dyDescent="0.25">
      <c r="A70" s="138" t="s">
        <v>42</v>
      </c>
      <c r="B70" s="78">
        <v>850</v>
      </c>
      <c r="C70" s="50">
        <v>690</v>
      </c>
      <c r="D70" s="89">
        <f>B70-C70</f>
        <v>160</v>
      </c>
      <c r="E70" s="90">
        <f>D70/C70</f>
        <v>0.2318840579710145</v>
      </c>
      <c r="F70" s="80">
        <v>162</v>
      </c>
      <c r="G70" s="81">
        <f>F70/C70</f>
        <v>0.23478260869565218</v>
      </c>
      <c r="H70" s="105">
        <v>1</v>
      </c>
      <c r="I70" s="81">
        <f t="shared" ref="I70:I71" si="13">H70/C70</f>
        <v>1.4492753623188406E-3</v>
      </c>
      <c r="J70" s="43">
        <v>-3</v>
      </c>
      <c r="K70" s="88">
        <f>J70/C70</f>
        <v>-4.3478260869565218E-3</v>
      </c>
    </row>
    <row r="71" spans="1:11" ht="13.8" x14ac:dyDescent="0.25">
      <c r="A71" s="138" t="s">
        <v>43</v>
      </c>
      <c r="B71" s="78">
        <v>424</v>
      </c>
      <c r="C71" s="50">
        <v>320</v>
      </c>
      <c r="D71" s="91">
        <f>B71-C71</f>
        <v>104</v>
      </c>
      <c r="E71" s="90">
        <f>D71/C71</f>
        <v>0.32500000000000001</v>
      </c>
      <c r="F71" s="82">
        <v>102</v>
      </c>
      <c r="G71" s="81">
        <f>F71/C71</f>
        <v>0.31874999999999998</v>
      </c>
      <c r="H71" s="86">
        <v>0</v>
      </c>
      <c r="I71" s="81">
        <f t="shared" si="13"/>
        <v>0</v>
      </c>
      <c r="J71" s="43">
        <v>2</v>
      </c>
      <c r="K71" s="88">
        <f>J71/C71</f>
        <v>6.2500000000000003E-3</v>
      </c>
    </row>
    <row r="72" spans="1:11" ht="13.8" x14ac:dyDescent="0.25">
      <c r="A72" s="139" t="s">
        <v>29</v>
      </c>
      <c r="B72" s="78">
        <v>224</v>
      </c>
      <c r="C72" s="50">
        <v>181</v>
      </c>
      <c r="D72" s="95">
        <f>B72-C72</f>
        <v>43</v>
      </c>
      <c r="E72" s="90">
        <f>D72/C72</f>
        <v>0.23756906077348067</v>
      </c>
      <c r="F72" s="80">
        <v>59</v>
      </c>
      <c r="G72" s="81">
        <f>F72/C72</f>
        <v>0.32596685082872928</v>
      </c>
      <c r="H72" s="87">
        <v>9</v>
      </c>
      <c r="I72" s="81">
        <f>H72/C72</f>
        <v>4.9723756906077346E-2</v>
      </c>
      <c r="J72" s="43">
        <v>-25</v>
      </c>
      <c r="K72" s="88">
        <f>J72/C72</f>
        <v>-0.13812154696132597</v>
      </c>
    </row>
    <row r="73" spans="1:11" ht="13.8" x14ac:dyDescent="0.25">
      <c r="A73" s="138" t="s">
        <v>30</v>
      </c>
      <c r="B73" s="78">
        <v>-87</v>
      </c>
      <c r="C73" s="50">
        <v>-71</v>
      </c>
      <c r="D73" s="94">
        <f>B73-C73</f>
        <v>-16</v>
      </c>
      <c r="E73" s="102" t="s">
        <v>31</v>
      </c>
      <c r="F73" s="82">
        <v>-16</v>
      </c>
      <c r="G73" s="103" t="s">
        <v>31</v>
      </c>
      <c r="H73" s="104" t="s">
        <v>31</v>
      </c>
      <c r="I73" s="103" t="s">
        <v>31</v>
      </c>
      <c r="J73" s="105" t="s">
        <v>31</v>
      </c>
      <c r="K73" s="106" t="s">
        <v>31</v>
      </c>
    </row>
    <row r="74" spans="1:11" ht="14.4" thickBot="1" x14ac:dyDescent="0.3">
      <c r="A74" s="140" t="s">
        <v>32</v>
      </c>
      <c r="B74" s="79">
        <f>SUM(B70:B73)</f>
        <v>1411</v>
      </c>
      <c r="C74" s="73">
        <v>1120</v>
      </c>
      <c r="D74" s="92">
        <f>B74-C74</f>
        <v>291</v>
      </c>
      <c r="E74" s="93">
        <f>D74/C74</f>
        <v>0.25982142857142859</v>
      </c>
      <c r="F74" s="83">
        <v>307</v>
      </c>
      <c r="G74" s="84">
        <f>F74/C74</f>
        <v>0.27410714285714288</v>
      </c>
      <c r="H74" s="96">
        <f>SUM(H70:H73)</f>
        <v>10</v>
      </c>
      <c r="I74" s="84">
        <v>0.01</v>
      </c>
      <c r="J74" s="44">
        <f>SUM(J70:J73)</f>
        <v>-26</v>
      </c>
      <c r="K74" s="84">
        <f>J74/C74</f>
        <v>-2.3214285714285715E-2</v>
      </c>
    </row>
    <row r="75" spans="1:11" ht="13.5" customHeight="1" x14ac:dyDescent="0.25">
      <c r="A75" s="142"/>
      <c r="B75" s="67"/>
      <c r="C75" s="67"/>
      <c r="D75" s="68"/>
      <c r="E75" s="68"/>
      <c r="F75" s="68"/>
      <c r="G75" s="68"/>
      <c r="H75" s="67"/>
      <c r="I75" s="67"/>
      <c r="J75" s="67"/>
      <c r="K75" s="67"/>
    </row>
    <row r="76" spans="1:11" ht="14.4" thickBot="1" x14ac:dyDescent="0.3">
      <c r="A76" s="136" t="s">
        <v>56</v>
      </c>
      <c r="B76" s="112"/>
      <c r="C76" s="112"/>
      <c r="D76" s="68"/>
      <c r="E76" s="68"/>
      <c r="F76" s="68"/>
      <c r="G76" s="68"/>
      <c r="H76" s="67"/>
      <c r="I76" s="67"/>
      <c r="J76" s="67"/>
      <c r="K76" s="67"/>
    </row>
    <row r="77" spans="1:11" ht="13.8" x14ac:dyDescent="0.25">
      <c r="A77" s="137" t="s">
        <v>2</v>
      </c>
      <c r="B77" s="70" t="s">
        <v>56</v>
      </c>
      <c r="C77" s="71" t="s">
        <v>52</v>
      </c>
      <c r="D77" s="166" t="s">
        <v>25</v>
      </c>
      <c r="E77" s="167"/>
      <c r="F77" s="168" t="s">
        <v>26</v>
      </c>
      <c r="G77" s="164"/>
      <c r="H77" s="163" t="s">
        <v>27</v>
      </c>
      <c r="I77" s="164"/>
      <c r="J77" s="163" t="s">
        <v>28</v>
      </c>
      <c r="K77" s="164"/>
    </row>
    <row r="78" spans="1:11" ht="13.8" x14ac:dyDescent="0.25">
      <c r="A78" s="138" t="s">
        <v>42</v>
      </c>
      <c r="B78" s="78">
        <f>B70-B86</f>
        <v>431</v>
      </c>
      <c r="C78" s="50">
        <f>C70-C86</f>
        <v>289</v>
      </c>
      <c r="D78" s="89">
        <f>B78-C78</f>
        <v>142</v>
      </c>
      <c r="E78" s="90">
        <f>D78/C78</f>
        <v>0.49134948096885811</v>
      </c>
      <c r="F78" s="80">
        <f>F70-F86</f>
        <v>138</v>
      </c>
      <c r="G78" s="81">
        <f>F78/C78</f>
        <v>0.47750865051903113</v>
      </c>
      <c r="H78" s="86">
        <f>H70-H86</f>
        <v>1</v>
      </c>
      <c r="I78" s="81">
        <f>H78/C78</f>
        <v>3.4602076124567475E-3</v>
      </c>
      <c r="J78" s="43">
        <f>J70-J86</f>
        <v>3</v>
      </c>
      <c r="K78" s="88">
        <f>J78/C78</f>
        <v>1.0380622837370242E-2</v>
      </c>
    </row>
    <row r="79" spans="1:11" ht="13.8" x14ac:dyDescent="0.25">
      <c r="A79" s="138" t="s">
        <v>43</v>
      </c>
      <c r="B79" s="78">
        <f>B71-B87</f>
        <v>211</v>
      </c>
      <c r="C79" s="50">
        <f t="shared" ref="C79:C82" si="14">C71-C87</f>
        <v>174</v>
      </c>
      <c r="D79" s="91">
        <f>B79-C79</f>
        <v>37</v>
      </c>
      <c r="E79" s="115">
        <f>D79/C79</f>
        <v>0.21264367816091953</v>
      </c>
      <c r="F79" s="82">
        <f t="shared" ref="F79:F82" si="15">F71-F87</f>
        <v>35</v>
      </c>
      <c r="G79" s="81">
        <f>F79/C79</f>
        <v>0.20114942528735633</v>
      </c>
      <c r="H79" s="86">
        <f>H71-H87</f>
        <v>0</v>
      </c>
      <c r="I79" s="81">
        <f t="shared" ref="I79:I82" si="16">H79/C79</f>
        <v>0</v>
      </c>
      <c r="J79" s="43">
        <f t="shared" ref="J79:J82" si="17">J71-J87</f>
        <v>2</v>
      </c>
      <c r="K79" s="88">
        <f>J79/C79</f>
        <v>1.1494252873563218E-2</v>
      </c>
    </row>
    <row r="80" spans="1:11" ht="13.8" x14ac:dyDescent="0.25">
      <c r="A80" s="139" t="s">
        <v>29</v>
      </c>
      <c r="B80" s="78">
        <f>B72-B88</f>
        <v>113</v>
      </c>
      <c r="C80" s="50">
        <f t="shared" si="14"/>
        <v>71</v>
      </c>
      <c r="D80" s="95">
        <f>B80-C80</f>
        <v>42</v>
      </c>
      <c r="E80" s="90">
        <f>D80/C80</f>
        <v>0.59154929577464788</v>
      </c>
      <c r="F80" s="80">
        <f t="shared" si="15"/>
        <v>53</v>
      </c>
      <c r="G80" s="81">
        <f>F80/C80</f>
        <v>0.74647887323943662</v>
      </c>
      <c r="H80" s="86">
        <f t="shared" ref="H80:H82" si="18">H72-H88</f>
        <v>1</v>
      </c>
      <c r="I80" s="81">
        <f t="shared" si="16"/>
        <v>1.4084507042253521E-2</v>
      </c>
      <c r="J80" s="43">
        <f t="shared" si="17"/>
        <v>-12</v>
      </c>
      <c r="K80" s="88">
        <f>J80/C80</f>
        <v>-0.16901408450704225</v>
      </c>
    </row>
    <row r="81" spans="1:11" ht="13.8" x14ac:dyDescent="0.25">
      <c r="A81" s="138" t="s">
        <v>30</v>
      </c>
      <c r="B81" s="78">
        <f>B73-B89</f>
        <v>-41</v>
      </c>
      <c r="C81" s="50">
        <f t="shared" si="14"/>
        <v>-30</v>
      </c>
      <c r="D81" s="94">
        <f>B81-C81</f>
        <v>-11</v>
      </c>
      <c r="E81" s="102" t="s">
        <v>31</v>
      </c>
      <c r="F81" s="82">
        <f t="shared" si="15"/>
        <v>-11</v>
      </c>
      <c r="G81" s="103" t="s">
        <v>31</v>
      </c>
      <c r="H81" s="116" t="s">
        <v>31</v>
      </c>
      <c r="I81" s="103" t="s">
        <v>31</v>
      </c>
      <c r="J81" s="105" t="s">
        <v>31</v>
      </c>
      <c r="K81" s="106" t="s">
        <v>31</v>
      </c>
    </row>
    <row r="82" spans="1:11" ht="14.4" thickBot="1" x14ac:dyDescent="0.3">
      <c r="A82" s="140" t="s">
        <v>32</v>
      </c>
      <c r="B82" s="79">
        <f>B74-B90</f>
        <v>714</v>
      </c>
      <c r="C82" s="73">
        <f t="shared" si="14"/>
        <v>504</v>
      </c>
      <c r="D82" s="92">
        <f>B82-C82</f>
        <v>210</v>
      </c>
      <c r="E82" s="93">
        <f>D82/C82</f>
        <v>0.41666666666666669</v>
      </c>
      <c r="F82" s="83">
        <f t="shared" si="15"/>
        <v>215</v>
      </c>
      <c r="G82" s="84">
        <f>F82/C82</f>
        <v>0.42658730158730157</v>
      </c>
      <c r="H82" s="86">
        <f t="shared" si="18"/>
        <v>2</v>
      </c>
      <c r="I82" s="84">
        <f t="shared" si="16"/>
        <v>3.968253968253968E-3</v>
      </c>
      <c r="J82" s="43">
        <f t="shared" si="17"/>
        <v>-7</v>
      </c>
      <c r="K82" s="97">
        <f>J82/C82</f>
        <v>-1.3888888888888888E-2</v>
      </c>
    </row>
    <row r="83" spans="1:11" ht="15.6" x14ac:dyDescent="0.3">
      <c r="A83" s="141"/>
      <c r="B83" s="62"/>
      <c r="C83" s="62"/>
      <c r="D83" s="63"/>
      <c r="E83" s="63"/>
      <c r="H83" s="49"/>
      <c r="I83" s="49"/>
      <c r="J83" s="49"/>
      <c r="K83" s="49"/>
    </row>
    <row r="84" spans="1:11" ht="14.4" thickBot="1" x14ac:dyDescent="0.3">
      <c r="A84" s="143" t="s">
        <v>54</v>
      </c>
      <c r="B84" s="5"/>
      <c r="C84" s="5"/>
      <c r="H84" s="49"/>
      <c r="I84" s="49"/>
      <c r="J84" s="49"/>
      <c r="K84" s="49"/>
    </row>
    <row r="85" spans="1:11" ht="14.1" customHeight="1" x14ac:dyDescent="0.25">
      <c r="A85" s="137" t="s">
        <v>2</v>
      </c>
      <c r="B85" s="70" t="s">
        <v>54</v>
      </c>
      <c r="C85" s="71" t="s">
        <v>46</v>
      </c>
      <c r="D85" s="166" t="s">
        <v>25</v>
      </c>
      <c r="E85" s="167"/>
      <c r="F85" s="169" t="s">
        <v>26</v>
      </c>
      <c r="G85" s="164"/>
      <c r="H85" s="163" t="s">
        <v>27</v>
      </c>
      <c r="I85" s="164"/>
      <c r="J85" s="163" t="s">
        <v>28</v>
      </c>
      <c r="K85" s="164"/>
    </row>
    <row r="86" spans="1:11" ht="13.8" x14ac:dyDescent="0.25">
      <c r="A86" s="138" t="s">
        <v>42</v>
      </c>
      <c r="B86" s="78">
        <v>419</v>
      </c>
      <c r="C86" s="72">
        <v>401</v>
      </c>
      <c r="D86" s="89">
        <f>B86-C86</f>
        <v>18</v>
      </c>
      <c r="E86" s="90">
        <v>0.05</v>
      </c>
      <c r="F86" s="80">
        <v>24</v>
      </c>
      <c r="G86" s="81">
        <v>0.06</v>
      </c>
      <c r="H86" s="85">
        <v>0</v>
      </c>
      <c r="I86" s="81">
        <f>H86/E86</f>
        <v>0</v>
      </c>
      <c r="J86" s="43">
        <v>-6</v>
      </c>
      <c r="K86" s="88">
        <f>J86/C86</f>
        <v>-1.4962593516209476E-2</v>
      </c>
    </row>
    <row r="87" spans="1:11" ht="13.8" x14ac:dyDescent="0.25">
      <c r="A87" s="138" t="s">
        <v>43</v>
      </c>
      <c r="B87" s="78">
        <v>213</v>
      </c>
      <c r="C87" s="72">
        <v>146</v>
      </c>
      <c r="D87" s="91">
        <f>B87-C87</f>
        <v>67</v>
      </c>
      <c r="E87" s="90">
        <f t="shared" ref="E87:E88" si="19">D87/C87</f>
        <v>0.4589041095890411</v>
      </c>
      <c r="F87" s="82">
        <v>67</v>
      </c>
      <c r="G87" s="81">
        <v>0.46</v>
      </c>
      <c r="H87" s="86">
        <v>0</v>
      </c>
      <c r="I87" s="81">
        <f>H87/C87</f>
        <v>0</v>
      </c>
      <c r="J87" s="43">
        <v>0</v>
      </c>
      <c r="K87" s="88">
        <f>J87/C87</f>
        <v>0</v>
      </c>
    </row>
    <row r="88" spans="1:11" ht="13.8" x14ac:dyDescent="0.25">
      <c r="A88" s="139" t="s">
        <v>29</v>
      </c>
      <c r="B88" s="78">
        <v>111</v>
      </c>
      <c r="C88" s="72">
        <v>110</v>
      </c>
      <c r="D88" s="95">
        <f>B88-C88</f>
        <v>1</v>
      </c>
      <c r="E88" s="90">
        <f t="shared" si="19"/>
        <v>9.0909090909090905E-3</v>
      </c>
      <c r="F88" s="80">
        <v>6</v>
      </c>
      <c r="G88" s="81">
        <v>0.06</v>
      </c>
      <c r="H88" s="87">
        <v>8</v>
      </c>
      <c r="I88" s="81">
        <v>7.0000000000000007E-2</v>
      </c>
      <c r="J88" s="43">
        <v>-13</v>
      </c>
      <c r="K88" s="88">
        <f>J88/C88</f>
        <v>-0.11818181818181818</v>
      </c>
    </row>
    <row r="89" spans="1:11" ht="13.8" x14ac:dyDescent="0.25">
      <c r="A89" s="10" t="s">
        <v>30</v>
      </c>
      <c r="B89" s="78">
        <v>-46</v>
      </c>
      <c r="C89" s="72">
        <v>-41</v>
      </c>
      <c r="D89" s="94">
        <f>B89-C89</f>
        <v>-5</v>
      </c>
      <c r="E89" s="102" t="s">
        <v>31</v>
      </c>
      <c r="F89" s="82">
        <f>F90-(F86+F87+F88)</f>
        <v>-5</v>
      </c>
      <c r="G89" s="103" t="s">
        <v>31</v>
      </c>
      <c r="H89" s="104" t="s">
        <v>31</v>
      </c>
      <c r="I89" s="103" t="s">
        <v>31</v>
      </c>
      <c r="J89" s="105" t="s">
        <v>31</v>
      </c>
      <c r="K89" s="106" t="s">
        <v>31</v>
      </c>
    </row>
    <row r="90" spans="1:11" ht="14.4" thickBot="1" x14ac:dyDescent="0.3">
      <c r="A90" s="13" t="s">
        <v>32</v>
      </c>
      <c r="B90" s="79">
        <f>SUM(B86:B89)</f>
        <v>697</v>
      </c>
      <c r="C90" s="73">
        <v>616</v>
      </c>
      <c r="D90" s="92">
        <f>B90-C90</f>
        <v>81</v>
      </c>
      <c r="E90" s="93">
        <f>D90/C90</f>
        <v>0.1314935064935065</v>
      </c>
      <c r="F90" s="83">
        <v>92</v>
      </c>
      <c r="G90" s="84">
        <v>0.15</v>
      </c>
      <c r="H90" s="96">
        <f>SUM(H86:H89)</f>
        <v>8</v>
      </c>
      <c r="I90" s="84">
        <f>H90/C90</f>
        <v>1.2987012987012988E-2</v>
      </c>
      <c r="J90" s="44">
        <f>SUM(J86:J89)</f>
        <v>-19</v>
      </c>
      <c r="K90" s="97">
        <v>-0.03</v>
      </c>
    </row>
    <row r="91" spans="1:11" ht="15.6" x14ac:dyDescent="0.3">
      <c r="A91" s="58"/>
      <c r="B91" s="58"/>
      <c r="C91" s="58"/>
      <c r="D91" s="60"/>
      <c r="E91" s="60"/>
      <c r="H91" s="49"/>
      <c r="I91" s="49"/>
      <c r="J91" s="49"/>
      <c r="K91" s="49"/>
    </row>
    <row r="92" spans="1:11" x14ac:dyDescent="0.25">
      <c r="A92" s="1"/>
      <c r="B92" s="49"/>
      <c r="C92" s="49"/>
      <c r="H92" s="49"/>
      <c r="I92" s="49"/>
      <c r="J92" s="49"/>
      <c r="K92" s="49"/>
    </row>
  </sheetData>
  <mergeCells count="43">
    <mergeCell ref="D15:E15"/>
    <mergeCell ref="F15:G15"/>
    <mergeCell ref="H15:I15"/>
    <mergeCell ref="J15:K15"/>
    <mergeCell ref="D6:E6"/>
    <mergeCell ref="F6:G6"/>
    <mergeCell ref="H6:I6"/>
    <mergeCell ref="J6:K6"/>
    <mergeCell ref="J60:K60"/>
    <mergeCell ref="H85:I85"/>
    <mergeCell ref="J85:K85"/>
    <mergeCell ref="H69:I69"/>
    <mergeCell ref="J69:K69"/>
    <mergeCell ref="H77:I77"/>
    <mergeCell ref="J77:K77"/>
    <mergeCell ref="D60:E60"/>
    <mergeCell ref="D51:E51"/>
    <mergeCell ref="F51:G51"/>
    <mergeCell ref="F60:G60"/>
    <mergeCell ref="H60:I60"/>
    <mergeCell ref="H51:I51"/>
    <mergeCell ref="D85:E85"/>
    <mergeCell ref="F85:G85"/>
    <mergeCell ref="D69:E69"/>
    <mergeCell ref="F69:G69"/>
    <mergeCell ref="D77:E77"/>
    <mergeCell ref="F77:G77"/>
    <mergeCell ref="J51:K51"/>
    <mergeCell ref="A1:C1"/>
    <mergeCell ref="A2:C2"/>
    <mergeCell ref="D2:E2"/>
    <mergeCell ref="D42:E42"/>
    <mergeCell ref="F42:G42"/>
    <mergeCell ref="H42:I42"/>
    <mergeCell ref="J42:K42"/>
    <mergeCell ref="D33:E33"/>
    <mergeCell ref="F33:G33"/>
    <mergeCell ref="H33:I33"/>
    <mergeCell ref="J33:K33"/>
    <mergeCell ref="D24:E24"/>
    <mergeCell ref="F24:G24"/>
    <mergeCell ref="H24:I24"/>
    <mergeCell ref="J24:K24"/>
  </mergeCells>
  <pageMargins left="0.78740157480314965" right="0.59055118110236227" top="0.98425196850393704" bottom="0.98425196850393704" header="0.51181102362204722" footer="0.51181102362204722"/>
  <pageSetup paperSize="9" scale="37" orientation="landscape" r:id="rId1"/>
  <ignoredErrors>
    <ignoredError sqref="G78:G81 I78:I82 I90 G52:G54 I52:I54 G43:G45 I56 I43:I45 E38 G38 I38 E43:E47 I47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28"/>
  <sheetViews>
    <sheetView topLeftCell="A16" zoomScale="120" zoomScaleNormal="120" zoomScaleSheetLayoutView="70" workbookViewId="0">
      <selection activeCell="B39" sqref="B39"/>
    </sheetView>
  </sheetViews>
  <sheetFormatPr baseColWidth="10" defaultColWidth="11.44140625" defaultRowHeight="13.2" x14ac:dyDescent="0.25"/>
  <cols>
    <col min="1" max="1" width="36.88671875" style="2" customWidth="1"/>
    <col min="2" max="5" width="17.109375" style="2" customWidth="1"/>
    <col min="6" max="10" width="17.109375" style="1" customWidth="1"/>
    <col min="11" max="11" width="17.109375" style="2" customWidth="1"/>
    <col min="12" max="16384" width="11.44140625" style="2"/>
  </cols>
  <sheetData>
    <row r="1" spans="1:11" ht="17.399999999999999" x14ac:dyDescent="0.3">
      <c r="A1" s="157" t="s">
        <v>0</v>
      </c>
      <c r="B1" s="157"/>
      <c r="C1" s="157"/>
      <c r="D1" s="157"/>
      <c r="E1" s="57"/>
      <c r="K1" s="49"/>
    </row>
    <row r="2" spans="1:11" ht="15.6" x14ac:dyDescent="0.3">
      <c r="A2" s="158" t="s">
        <v>33</v>
      </c>
      <c r="B2" s="158"/>
      <c r="C2" s="158"/>
      <c r="D2" s="158"/>
      <c r="E2" s="58"/>
      <c r="F2" s="165"/>
      <c r="G2" s="165"/>
      <c r="K2" s="49"/>
    </row>
    <row r="3" spans="1:11" ht="15.6" x14ac:dyDescent="0.3">
      <c r="A3" s="149"/>
      <c r="B3" s="149"/>
      <c r="C3" s="149"/>
      <c r="D3" s="149"/>
      <c r="E3" s="149"/>
      <c r="F3" s="150"/>
      <c r="G3" s="150"/>
      <c r="K3" s="49"/>
    </row>
    <row r="4" spans="1:11" ht="13.8" x14ac:dyDescent="0.25">
      <c r="A4" s="117" t="s">
        <v>68</v>
      </c>
      <c r="B4" s="67"/>
      <c r="C4" s="67"/>
      <c r="D4" s="67"/>
      <c r="E4" s="67"/>
      <c r="F4" s="68"/>
      <c r="G4" s="68"/>
      <c r="H4" s="68"/>
      <c r="I4" s="68"/>
      <c r="J4" s="68"/>
      <c r="K4" s="67"/>
    </row>
    <row r="5" spans="1:11" ht="14.1" customHeight="1" x14ac:dyDescent="0.25">
      <c r="A5" s="26" t="s">
        <v>2</v>
      </c>
      <c r="B5" s="170" t="s">
        <v>42</v>
      </c>
      <c r="C5" s="171"/>
      <c r="D5" s="172" t="s">
        <v>44</v>
      </c>
      <c r="E5" s="173"/>
      <c r="F5" s="172" t="s">
        <v>34</v>
      </c>
      <c r="G5" s="173"/>
      <c r="H5" s="172" t="s">
        <v>35</v>
      </c>
      <c r="I5" s="173"/>
      <c r="J5" s="172" t="s">
        <v>36</v>
      </c>
      <c r="K5" s="173"/>
    </row>
    <row r="6" spans="1:11" ht="15.75" customHeight="1" thickBot="1" x14ac:dyDescent="0.3">
      <c r="A6" s="36"/>
      <c r="B6" s="118" t="s">
        <v>68</v>
      </c>
      <c r="C6" s="154" t="s">
        <v>55</v>
      </c>
      <c r="D6" s="118" t="s">
        <v>68</v>
      </c>
      <c r="E6" s="154" t="s">
        <v>55</v>
      </c>
      <c r="F6" s="118" t="s">
        <v>68</v>
      </c>
      <c r="G6" s="154" t="s">
        <v>55</v>
      </c>
      <c r="H6" s="118" t="s">
        <v>68</v>
      </c>
      <c r="I6" s="154" t="s">
        <v>55</v>
      </c>
      <c r="J6" s="118" t="s">
        <v>68</v>
      </c>
      <c r="K6" s="154" t="s">
        <v>55</v>
      </c>
    </row>
    <row r="7" spans="1:11" ht="13.8" x14ac:dyDescent="0.25">
      <c r="A7" s="35" t="s">
        <v>37</v>
      </c>
      <c r="B7" s="98">
        <v>987</v>
      </c>
      <c r="C7" s="47">
        <v>850</v>
      </c>
      <c r="D7" s="46">
        <v>454</v>
      </c>
      <c r="E7" s="47">
        <v>424</v>
      </c>
      <c r="F7" s="46">
        <v>300</v>
      </c>
      <c r="G7" s="47">
        <v>224</v>
      </c>
      <c r="H7" s="46">
        <v>-101</v>
      </c>
      <c r="I7" s="47">
        <v>-87</v>
      </c>
      <c r="J7" s="46">
        <v>1640</v>
      </c>
      <c r="K7" s="47">
        <v>1411</v>
      </c>
    </row>
    <row r="8" spans="1:11" ht="27.6" x14ac:dyDescent="0.25">
      <c r="A8" s="34" t="s">
        <v>11</v>
      </c>
      <c r="B8" s="98">
        <v>82</v>
      </c>
      <c r="C8" s="47">
        <v>89</v>
      </c>
      <c r="D8" s="98">
        <v>55</v>
      </c>
      <c r="E8" s="47">
        <v>63</v>
      </c>
      <c r="F8" s="98">
        <v>35</v>
      </c>
      <c r="G8" s="47">
        <v>31</v>
      </c>
      <c r="H8" s="98">
        <v>6</v>
      </c>
      <c r="I8" s="47">
        <v>4</v>
      </c>
      <c r="J8" s="46">
        <v>178</v>
      </c>
      <c r="K8" s="47">
        <v>187</v>
      </c>
    </row>
    <row r="9" spans="1:11" ht="14.4" x14ac:dyDescent="0.3">
      <c r="A9" s="61" t="s">
        <v>38</v>
      </c>
      <c r="B9" s="99">
        <v>8.3080040526849044E-2</v>
      </c>
      <c r="C9" s="119">
        <v>0.10470588235294118</v>
      </c>
      <c r="D9" s="99">
        <v>0.1211453744493392</v>
      </c>
      <c r="E9" s="119">
        <v>0.14858490566037735</v>
      </c>
      <c r="F9" s="99">
        <v>0.11666666666666667</v>
      </c>
      <c r="G9" s="119">
        <v>0.13839285714285715</v>
      </c>
      <c r="H9" s="101" t="s">
        <v>31</v>
      </c>
      <c r="I9" s="39" t="s">
        <v>31</v>
      </c>
      <c r="J9" s="99">
        <v>0.10853658536585366</v>
      </c>
      <c r="K9" s="40">
        <v>0.13253012048192772</v>
      </c>
    </row>
    <row r="10" spans="1:11" ht="27.6" x14ac:dyDescent="0.25">
      <c r="A10" s="48" t="s">
        <v>12</v>
      </c>
      <c r="B10" s="100">
        <v>2</v>
      </c>
      <c r="C10" s="39">
        <v>4</v>
      </c>
      <c r="D10" s="100" t="s">
        <v>31</v>
      </c>
      <c r="E10" s="39" t="s">
        <v>31</v>
      </c>
      <c r="F10" s="101" t="s">
        <v>31</v>
      </c>
      <c r="G10" s="39" t="s">
        <v>31</v>
      </c>
      <c r="H10" s="101" t="s">
        <v>31</v>
      </c>
      <c r="I10" s="39" t="s">
        <v>31</v>
      </c>
      <c r="J10" s="122">
        <v>2</v>
      </c>
      <c r="K10" s="39">
        <v>4</v>
      </c>
    </row>
    <row r="11" spans="1:11" ht="13.8" x14ac:dyDescent="0.25">
      <c r="A11" s="6" t="s">
        <v>39</v>
      </c>
      <c r="B11" s="100">
        <v>84</v>
      </c>
      <c r="C11" s="47">
        <v>93</v>
      </c>
      <c r="D11" s="100">
        <v>55</v>
      </c>
      <c r="E11" s="47">
        <v>63</v>
      </c>
      <c r="F11" s="100">
        <v>35</v>
      </c>
      <c r="G11" s="47">
        <v>31</v>
      </c>
      <c r="H11" s="98">
        <v>6</v>
      </c>
      <c r="I11" s="47">
        <v>4</v>
      </c>
      <c r="J11" s="46">
        <v>180</v>
      </c>
      <c r="K11" s="47">
        <v>191</v>
      </c>
    </row>
    <row r="12" spans="1:11" ht="13.8" x14ac:dyDescent="0.25">
      <c r="A12" s="6" t="s">
        <v>40</v>
      </c>
      <c r="B12" s="98">
        <v>11</v>
      </c>
      <c r="C12" s="39">
        <v>14</v>
      </c>
      <c r="D12" s="98">
        <v>6</v>
      </c>
      <c r="E12" s="39">
        <v>9</v>
      </c>
      <c r="F12" s="98">
        <v>3</v>
      </c>
      <c r="G12" s="39">
        <v>3</v>
      </c>
      <c r="H12" s="98">
        <v>4</v>
      </c>
      <c r="I12" s="39">
        <v>6</v>
      </c>
      <c r="J12" s="46">
        <v>24</v>
      </c>
      <c r="K12" s="39">
        <v>32</v>
      </c>
    </row>
    <row r="13" spans="1:11" ht="13.8" x14ac:dyDescent="0.25">
      <c r="A13" s="34" t="s">
        <v>57</v>
      </c>
      <c r="B13" s="100">
        <v>3909</v>
      </c>
      <c r="C13" s="39">
        <v>3818</v>
      </c>
      <c r="D13" s="100">
        <v>965</v>
      </c>
      <c r="E13" s="39">
        <v>933</v>
      </c>
      <c r="F13" s="100">
        <v>1038</v>
      </c>
      <c r="G13" s="39">
        <v>881</v>
      </c>
      <c r="H13" s="100">
        <v>146</v>
      </c>
      <c r="I13" s="39">
        <v>135</v>
      </c>
      <c r="J13" s="100">
        <v>6058</v>
      </c>
      <c r="K13" s="39">
        <v>5767</v>
      </c>
    </row>
    <row r="14" spans="1:11" ht="15.6" x14ac:dyDescent="0.3">
      <c r="A14" s="149"/>
      <c r="B14" s="149"/>
      <c r="C14" s="149"/>
      <c r="D14" s="149"/>
      <c r="E14" s="149"/>
      <c r="F14" s="150"/>
      <c r="G14" s="150"/>
      <c r="K14" s="49"/>
    </row>
    <row r="15" spans="1:11" ht="13.8" x14ac:dyDescent="0.25">
      <c r="A15" s="117" t="s">
        <v>67</v>
      </c>
      <c r="B15" s="49"/>
      <c r="C15" s="49"/>
      <c r="D15" s="49"/>
      <c r="E15" s="49"/>
      <c r="K15" s="49"/>
    </row>
    <row r="16" spans="1:11" ht="14.1" customHeight="1" x14ac:dyDescent="0.25">
      <c r="A16" s="26" t="s">
        <v>2</v>
      </c>
      <c r="B16" s="170" t="s">
        <v>42</v>
      </c>
      <c r="C16" s="171"/>
      <c r="D16" s="172" t="s">
        <v>44</v>
      </c>
      <c r="E16" s="173"/>
      <c r="F16" s="172" t="s">
        <v>34</v>
      </c>
      <c r="G16" s="173"/>
      <c r="H16" s="172" t="s">
        <v>35</v>
      </c>
      <c r="I16" s="173"/>
      <c r="J16" s="172" t="s">
        <v>36</v>
      </c>
      <c r="K16" s="173"/>
    </row>
    <row r="17" spans="1:11" ht="14.4" thickBot="1" x14ac:dyDescent="0.3">
      <c r="A17" s="36"/>
      <c r="B17" s="118" t="s">
        <v>67</v>
      </c>
      <c r="C17" s="154" t="s">
        <v>56</v>
      </c>
      <c r="D17" s="118" t="s">
        <v>67</v>
      </c>
      <c r="E17" s="154" t="s">
        <v>56</v>
      </c>
      <c r="F17" s="118" t="s">
        <v>67</v>
      </c>
      <c r="G17" s="154" t="s">
        <v>56</v>
      </c>
      <c r="H17" s="118" t="s">
        <v>67</v>
      </c>
      <c r="I17" s="154" t="s">
        <v>56</v>
      </c>
      <c r="J17" s="118" t="s">
        <v>67</v>
      </c>
      <c r="K17" s="154" t="s">
        <v>56</v>
      </c>
    </row>
    <row r="18" spans="1:11" ht="15" customHeight="1" x14ac:dyDescent="0.25">
      <c r="A18" s="35" t="s">
        <v>37</v>
      </c>
      <c r="B18" s="98">
        <v>506</v>
      </c>
      <c r="C18" s="47">
        <v>431</v>
      </c>
      <c r="D18" s="46">
        <v>217</v>
      </c>
      <c r="E18" s="47">
        <v>211</v>
      </c>
      <c r="F18" s="46">
        <v>159</v>
      </c>
      <c r="G18" s="47">
        <v>113</v>
      </c>
      <c r="H18" s="46">
        <v>-50</v>
      </c>
      <c r="I18" s="47">
        <v>-41</v>
      </c>
      <c r="J18" s="46">
        <v>832</v>
      </c>
      <c r="K18" s="47">
        <v>714</v>
      </c>
    </row>
    <row r="19" spans="1:11" ht="27.6" x14ac:dyDescent="0.25">
      <c r="A19" s="34" t="s">
        <v>11</v>
      </c>
      <c r="B19" s="98">
        <v>40</v>
      </c>
      <c r="C19" s="47">
        <v>42</v>
      </c>
      <c r="D19" s="46">
        <v>26</v>
      </c>
      <c r="E19" s="47">
        <v>29</v>
      </c>
      <c r="F19" s="98">
        <v>18</v>
      </c>
      <c r="G19" s="47">
        <v>15</v>
      </c>
      <c r="H19" s="98">
        <v>3</v>
      </c>
      <c r="I19" s="47">
        <v>2</v>
      </c>
      <c r="J19" s="46">
        <v>87</v>
      </c>
      <c r="K19" s="47">
        <v>88</v>
      </c>
    </row>
    <row r="20" spans="1:11" ht="14.4" x14ac:dyDescent="0.3">
      <c r="A20" s="61" t="s">
        <v>38</v>
      </c>
      <c r="B20" s="151">
        <v>7.9051383399209488E-2</v>
      </c>
      <c r="C20" s="119">
        <v>9.7447795823665889E-2</v>
      </c>
      <c r="D20" s="152">
        <v>0.11981566820276497</v>
      </c>
      <c r="E20" s="119">
        <v>0.13744075829383887</v>
      </c>
      <c r="F20" s="99">
        <v>0.11320754716981132</v>
      </c>
      <c r="G20" s="119">
        <v>0.13274336283185842</v>
      </c>
      <c r="H20" s="153" t="s">
        <v>31</v>
      </c>
      <c r="I20" s="119" t="s">
        <v>31</v>
      </c>
      <c r="J20" s="99">
        <v>0.1045673076923077</v>
      </c>
      <c r="K20" s="119">
        <v>0.12324929971988796</v>
      </c>
    </row>
    <row r="21" spans="1:11" ht="27.6" x14ac:dyDescent="0.25">
      <c r="A21" s="48" t="s">
        <v>12</v>
      </c>
      <c r="B21" s="98">
        <v>0</v>
      </c>
      <c r="C21" s="39">
        <v>2</v>
      </c>
      <c r="D21" s="46" t="s">
        <v>31</v>
      </c>
      <c r="E21" s="39" t="s">
        <v>31</v>
      </c>
      <c r="F21" s="101" t="s">
        <v>31</v>
      </c>
      <c r="G21" s="39" t="s">
        <v>31</v>
      </c>
      <c r="H21" s="101" t="s">
        <v>31</v>
      </c>
      <c r="I21" s="39" t="s">
        <v>31</v>
      </c>
      <c r="J21" s="122">
        <v>0</v>
      </c>
      <c r="K21" s="39">
        <v>2</v>
      </c>
    </row>
    <row r="22" spans="1:11" ht="13.8" x14ac:dyDescent="0.25">
      <c r="A22" s="6" t="s">
        <v>39</v>
      </c>
      <c r="B22" s="98">
        <v>40</v>
      </c>
      <c r="C22" s="47">
        <v>44</v>
      </c>
      <c r="D22" s="46">
        <v>26</v>
      </c>
      <c r="E22" s="47">
        <v>29</v>
      </c>
      <c r="F22" s="100">
        <v>18</v>
      </c>
      <c r="G22" s="47">
        <v>15</v>
      </c>
      <c r="H22" s="98">
        <v>3</v>
      </c>
      <c r="I22" s="47">
        <v>2</v>
      </c>
      <c r="J22" s="46">
        <v>87</v>
      </c>
      <c r="K22" s="47">
        <v>90</v>
      </c>
    </row>
    <row r="23" spans="1:11" ht="13.8" x14ac:dyDescent="0.25">
      <c r="A23" s="6" t="s">
        <v>40</v>
      </c>
      <c r="B23" s="98">
        <v>5</v>
      </c>
      <c r="C23" s="39">
        <v>8</v>
      </c>
      <c r="D23" s="46">
        <v>3</v>
      </c>
      <c r="E23" s="39">
        <v>7</v>
      </c>
      <c r="F23" s="98">
        <v>2</v>
      </c>
      <c r="G23" s="39">
        <v>2</v>
      </c>
      <c r="H23" s="98">
        <v>3</v>
      </c>
      <c r="I23" s="39">
        <v>0</v>
      </c>
      <c r="J23" s="46">
        <v>13</v>
      </c>
      <c r="K23" s="39">
        <v>17</v>
      </c>
    </row>
    <row r="24" spans="1:11" ht="13.8" x14ac:dyDescent="0.25">
      <c r="A24" s="34" t="s">
        <v>57</v>
      </c>
      <c r="B24" s="98">
        <v>3909</v>
      </c>
      <c r="C24" s="39">
        <v>3818</v>
      </c>
      <c r="D24" s="46">
        <v>965</v>
      </c>
      <c r="E24" s="39">
        <v>933</v>
      </c>
      <c r="F24" s="98">
        <v>1038</v>
      </c>
      <c r="G24" s="39">
        <v>881</v>
      </c>
      <c r="H24" s="98">
        <v>146</v>
      </c>
      <c r="I24" s="39">
        <v>135</v>
      </c>
      <c r="J24" s="46">
        <v>6058</v>
      </c>
      <c r="K24" s="39">
        <v>5767</v>
      </c>
    </row>
    <row r="25" spans="1:11" ht="15.6" x14ac:dyDescent="0.3">
      <c r="A25" s="149"/>
      <c r="B25" s="149"/>
      <c r="C25" s="149"/>
      <c r="D25" s="149"/>
      <c r="E25" s="149"/>
      <c r="F25" s="150"/>
      <c r="G25" s="150"/>
      <c r="K25" s="49"/>
    </row>
    <row r="26" spans="1:11" ht="15.6" x14ac:dyDescent="0.3">
      <c r="A26" s="147"/>
      <c r="B26" s="147"/>
      <c r="C26" s="147"/>
      <c r="D26" s="147"/>
      <c r="E26" s="147"/>
      <c r="F26" s="148"/>
      <c r="G26" s="148"/>
      <c r="K26" s="49"/>
    </row>
    <row r="27" spans="1:11" ht="13.8" x14ac:dyDescent="0.25">
      <c r="A27" s="117" t="s">
        <v>66</v>
      </c>
      <c r="B27" s="67"/>
      <c r="C27" s="67"/>
      <c r="D27" s="67"/>
      <c r="E27" s="67"/>
      <c r="F27" s="68"/>
      <c r="G27" s="68"/>
      <c r="H27" s="68"/>
      <c r="I27" s="68"/>
      <c r="J27" s="68"/>
      <c r="K27" s="67"/>
    </row>
    <row r="28" spans="1:11" ht="14.1" customHeight="1" x14ac:dyDescent="0.25">
      <c r="A28" s="26" t="s">
        <v>2</v>
      </c>
      <c r="B28" s="170" t="s">
        <v>42</v>
      </c>
      <c r="C28" s="171"/>
      <c r="D28" s="172" t="s">
        <v>44</v>
      </c>
      <c r="E28" s="173"/>
      <c r="F28" s="172" t="s">
        <v>34</v>
      </c>
      <c r="G28" s="173"/>
      <c r="H28" s="172" t="s">
        <v>35</v>
      </c>
      <c r="I28" s="173"/>
      <c r="J28" s="172" t="s">
        <v>36</v>
      </c>
      <c r="K28" s="173"/>
    </row>
    <row r="29" spans="1:11" ht="14.4" thickBot="1" x14ac:dyDescent="0.3">
      <c r="A29" s="36"/>
      <c r="B29" s="118" t="s">
        <v>66</v>
      </c>
      <c r="C29" s="38" t="s">
        <v>54</v>
      </c>
      <c r="D29" s="118" t="s">
        <v>66</v>
      </c>
      <c r="E29" s="154" t="s">
        <v>54</v>
      </c>
      <c r="F29" s="118" t="s">
        <v>66</v>
      </c>
      <c r="G29" s="154" t="s">
        <v>54</v>
      </c>
      <c r="H29" s="118" t="s">
        <v>66</v>
      </c>
      <c r="I29" s="154" t="s">
        <v>54</v>
      </c>
      <c r="J29" s="118" t="s">
        <v>66</v>
      </c>
      <c r="K29" s="154" t="s">
        <v>54</v>
      </c>
    </row>
    <row r="30" spans="1:11" ht="13.8" x14ac:dyDescent="0.25">
      <c r="A30" s="35" t="s">
        <v>37</v>
      </c>
      <c r="B30" s="98">
        <v>481</v>
      </c>
      <c r="C30" s="47">
        <v>419</v>
      </c>
      <c r="D30" s="46">
        <v>237</v>
      </c>
      <c r="E30" s="47">
        <v>213</v>
      </c>
      <c r="F30" s="46">
        <v>141</v>
      </c>
      <c r="G30" s="47">
        <v>111</v>
      </c>
      <c r="H30" s="46">
        <v>-51</v>
      </c>
      <c r="I30" s="47">
        <v>-46</v>
      </c>
      <c r="J30" s="46">
        <v>808</v>
      </c>
      <c r="K30" s="47">
        <v>697</v>
      </c>
    </row>
    <row r="31" spans="1:11" ht="27.6" x14ac:dyDescent="0.25">
      <c r="A31" s="34" t="s">
        <v>11</v>
      </c>
      <c r="B31" s="98">
        <v>42</v>
      </c>
      <c r="C31" s="47">
        <v>47</v>
      </c>
      <c r="D31" s="98">
        <v>29</v>
      </c>
      <c r="E31" s="47">
        <v>34</v>
      </c>
      <c r="F31" s="98">
        <v>17</v>
      </c>
      <c r="G31" s="47">
        <v>16</v>
      </c>
      <c r="H31" s="98">
        <v>3</v>
      </c>
      <c r="I31" s="47">
        <v>2</v>
      </c>
      <c r="J31" s="46">
        <v>91</v>
      </c>
      <c r="K31" s="47">
        <v>99</v>
      </c>
    </row>
    <row r="32" spans="1:11" ht="14.4" x14ac:dyDescent="0.3">
      <c r="A32" s="61" t="s">
        <v>38</v>
      </c>
      <c r="B32" s="99">
        <v>8.6999999999999994E-2</v>
      </c>
      <c r="C32" s="119">
        <v>0.11217183770883055</v>
      </c>
      <c r="D32" s="99">
        <v>0.122</v>
      </c>
      <c r="E32" s="119">
        <v>0.15962441314553991</v>
      </c>
      <c r="F32" s="99">
        <v>0.121</v>
      </c>
      <c r="G32" s="119">
        <v>0.14414414414414414</v>
      </c>
      <c r="H32" s="101" t="s">
        <v>31</v>
      </c>
      <c r="I32" s="39" t="s">
        <v>31</v>
      </c>
      <c r="J32" s="99">
        <v>0.11262376237623763</v>
      </c>
      <c r="K32" s="119">
        <v>0.14203730272596843</v>
      </c>
    </row>
    <row r="33" spans="1:11" ht="27.6" x14ac:dyDescent="0.25">
      <c r="A33" s="48" t="s">
        <v>12</v>
      </c>
      <c r="B33" s="100">
        <v>2</v>
      </c>
      <c r="C33" s="39">
        <v>2</v>
      </c>
      <c r="D33" s="100" t="s">
        <v>31</v>
      </c>
      <c r="E33" s="39" t="s">
        <v>31</v>
      </c>
      <c r="F33" s="101" t="s">
        <v>31</v>
      </c>
      <c r="G33" s="39" t="s">
        <v>31</v>
      </c>
      <c r="H33" s="101" t="s">
        <v>31</v>
      </c>
      <c r="I33" s="39" t="s">
        <v>31</v>
      </c>
      <c r="J33" s="122">
        <v>2</v>
      </c>
      <c r="K33" s="39">
        <v>2</v>
      </c>
    </row>
    <row r="34" spans="1:11" ht="13.8" x14ac:dyDescent="0.25">
      <c r="A34" s="6" t="s">
        <v>39</v>
      </c>
      <c r="B34" s="100">
        <v>44</v>
      </c>
      <c r="C34" s="47">
        <v>49</v>
      </c>
      <c r="D34" s="100">
        <v>29</v>
      </c>
      <c r="E34" s="47">
        <v>34</v>
      </c>
      <c r="F34" s="100">
        <v>17</v>
      </c>
      <c r="G34" s="47">
        <v>16</v>
      </c>
      <c r="H34" s="98">
        <v>3</v>
      </c>
      <c r="I34" s="47">
        <v>2</v>
      </c>
      <c r="J34" s="46">
        <v>93</v>
      </c>
      <c r="K34" s="47">
        <v>101</v>
      </c>
    </row>
    <row r="35" spans="1:11" ht="13.8" x14ac:dyDescent="0.25">
      <c r="A35" s="6" t="s">
        <v>40</v>
      </c>
      <c r="B35" s="98">
        <v>6</v>
      </c>
      <c r="C35" s="39">
        <v>6</v>
      </c>
      <c r="D35" s="98">
        <v>3</v>
      </c>
      <c r="E35" s="39">
        <v>2</v>
      </c>
      <c r="F35" s="98">
        <v>1</v>
      </c>
      <c r="G35" s="39">
        <v>1</v>
      </c>
      <c r="H35" s="98">
        <v>1</v>
      </c>
      <c r="I35" s="39">
        <v>6</v>
      </c>
      <c r="J35" s="46">
        <v>11</v>
      </c>
      <c r="K35" s="39">
        <v>15</v>
      </c>
    </row>
    <row r="36" spans="1:11" ht="13.8" x14ac:dyDescent="0.25">
      <c r="A36" s="34" t="s">
        <v>45</v>
      </c>
      <c r="B36" s="100">
        <v>3883</v>
      </c>
      <c r="C36" s="39">
        <v>3818</v>
      </c>
      <c r="D36" s="100">
        <v>953</v>
      </c>
      <c r="E36" s="39">
        <v>917</v>
      </c>
      <c r="F36" s="100">
        <v>1031</v>
      </c>
      <c r="G36" s="39">
        <v>871</v>
      </c>
      <c r="H36" s="100">
        <v>146</v>
      </c>
      <c r="I36" s="39">
        <v>136</v>
      </c>
      <c r="J36" s="100">
        <v>6013</v>
      </c>
      <c r="K36" s="39">
        <v>5742</v>
      </c>
    </row>
    <row r="37" spans="1:11" ht="15.6" x14ac:dyDescent="0.3">
      <c r="A37" s="147"/>
      <c r="B37" s="147"/>
      <c r="C37" s="147"/>
      <c r="D37" s="147"/>
      <c r="E37" s="147"/>
      <c r="F37" s="148"/>
      <c r="G37" s="148"/>
      <c r="K37" s="49"/>
    </row>
    <row r="38" spans="1:11" ht="15.6" x14ac:dyDescent="0.3">
      <c r="A38" s="147"/>
      <c r="B38" s="155">
        <f>(110/832)</f>
        <v>0.13221153846153846</v>
      </c>
      <c r="C38" s="147"/>
      <c r="D38" s="147"/>
      <c r="E38" s="147"/>
      <c r="F38" s="148"/>
      <c r="G38" s="148"/>
      <c r="K38" s="49"/>
    </row>
    <row r="39" spans="1:11" ht="13.8" x14ac:dyDescent="0.25">
      <c r="A39" s="117" t="s">
        <v>63</v>
      </c>
      <c r="B39" s="67"/>
      <c r="C39" s="67"/>
      <c r="D39" s="67"/>
      <c r="E39" s="67"/>
      <c r="F39" s="68"/>
      <c r="G39" s="68"/>
      <c r="H39" s="68"/>
      <c r="I39" s="68"/>
      <c r="J39" s="68"/>
      <c r="K39" s="67"/>
    </row>
    <row r="40" spans="1:11" ht="14.1" customHeight="1" x14ac:dyDescent="0.25">
      <c r="A40" s="26" t="s">
        <v>2</v>
      </c>
      <c r="B40" s="170" t="s">
        <v>42</v>
      </c>
      <c r="C40" s="171"/>
      <c r="D40" s="172" t="s">
        <v>44</v>
      </c>
      <c r="E40" s="173"/>
      <c r="F40" s="172" t="s">
        <v>34</v>
      </c>
      <c r="G40" s="173"/>
      <c r="H40" s="172" t="s">
        <v>35</v>
      </c>
      <c r="I40" s="173"/>
      <c r="J40" s="172" t="s">
        <v>36</v>
      </c>
      <c r="K40" s="173"/>
    </row>
    <row r="41" spans="1:11" ht="14.4" thickBot="1" x14ac:dyDescent="0.3">
      <c r="A41" s="36"/>
      <c r="B41" s="118" t="s">
        <v>62</v>
      </c>
      <c r="C41" s="154" t="s">
        <v>53</v>
      </c>
      <c r="D41" s="118" t="s">
        <v>62</v>
      </c>
      <c r="E41" s="154" t="s">
        <v>53</v>
      </c>
      <c r="F41" s="118" t="s">
        <v>62</v>
      </c>
      <c r="G41" s="154" t="s">
        <v>53</v>
      </c>
      <c r="H41" s="118" t="s">
        <v>62</v>
      </c>
      <c r="I41" s="154" t="s">
        <v>53</v>
      </c>
      <c r="J41" s="118" t="s">
        <v>62</v>
      </c>
      <c r="K41" s="154" t="s">
        <v>53</v>
      </c>
    </row>
    <row r="42" spans="1:11" ht="13.8" x14ac:dyDescent="0.25">
      <c r="A42" s="35" t="s">
        <v>37</v>
      </c>
      <c r="B42" s="98">
        <v>1710</v>
      </c>
      <c r="C42" s="47">
        <v>1446</v>
      </c>
      <c r="D42" s="46">
        <v>855</v>
      </c>
      <c r="E42" s="47">
        <v>698</v>
      </c>
      <c r="F42" s="46">
        <v>471</v>
      </c>
      <c r="G42" s="47">
        <v>387</v>
      </c>
      <c r="H42" s="46">
        <v>-165</v>
      </c>
      <c r="I42" s="47">
        <v>-153</v>
      </c>
      <c r="J42" s="46">
        <f>B42+D42+F42+H42</f>
        <v>2871</v>
      </c>
      <c r="K42" s="47">
        <f>C42+E42+G42+I42</f>
        <v>2378</v>
      </c>
    </row>
    <row r="43" spans="1:11" ht="27.6" x14ac:dyDescent="0.25">
      <c r="A43" s="34" t="s">
        <v>11</v>
      </c>
      <c r="B43" s="98">
        <v>157</v>
      </c>
      <c r="C43" s="47">
        <v>158</v>
      </c>
      <c r="D43" s="98">
        <v>122</v>
      </c>
      <c r="E43" s="47">
        <v>100</v>
      </c>
      <c r="F43" s="98">
        <v>60</v>
      </c>
      <c r="G43" s="47">
        <v>42</v>
      </c>
      <c r="H43" s="98">
        <v>15</v>
      </c>
      <c r="I43" s="47">
        <v>3</v>
      </c>
      <c r="J43" s="46">
        <f>B43+D43+F43+H43</f>
        <v>354</v>
      </c>
      <c r="K43" s="47">
        <f>C43+E43+G43+I43</f>
        <v>303</v>
      </c>
    </row>
    <row r="44" spans="1:11" ht="14.4" x14ac:dyDescent="0.3">
      <c r="A44" s="61" t="s">
        <v>38</v>
      </c>
      <c r="B44" s="99">
        <f>B43/B42</f>
        <v>9.1812865497076027E-2</v>
      </c>
      <c r="C44" s="119">
        <f>C43/C42</f>
        <v>0.10926694329183956</v>
      </c>
      <c r="D44" s="99">
        <f t="shared" ref="D44:K44" si="0">D43/D42</f>
        <v>0.14269005847953217</v>
      </c>
      <c r="E44" s="119">
        <f t="shared" si="0"/>
        <v>0.14326647564469913</v>
      </c>
      <c r="F44" s="99">
        <f t="shared" si="0"/>
        <v>0.12738853503184713</v>
      </c>
      <c r="G44" s="119">
        <f t="shared" si="0"/>
        <v>0.10852713178294573</v>
      </c>
      <c r="H44" s="101" t="s">
        <v>31</v>
      </c>
      <c r="I44" s="39" t="s">
        <v>31</v>
      </c>
      <c r="J44" s="99">
        <f t="shared" si="0"/>
        <v>0.12330198537095088</v>
      </c>
      <c r="K44" s="119">
        <f t="shared" si="0"/>
        <v>0.12741799831791423</v>
      </c>
    </row>
    <row r="45" spans="1:11" ht="27.6" x14ac:dyDescent="0.25">
      <c r="A45" s="48" t="s">
        <v>12</v>
      </c>
      <c r="B45" s="100">
        <v>9</v>
      </c>
      <c r="C45" s="39">
        <v>10</v>
      </c>
      <c r="D45" s="100" t="s">
        <v>31</v>
      </c>
      <c r="E45" s="39" t="s">
        <v>31</v>
      </c>
      <c r="F45" s="101" t="s">
        <v>31</v>
      </c>
      <c r="G45" s="39" t="s">
        <v>31</v>
      </c>
      <c r="H45" s="101" t="s">
        <v>31</v>
      </c>
      <c r="I45" s="39" t="s">
        <v>31</v>
      </c>
      <c r="J45" s="122">
        <v>9</v>
      </c>
      <c r="K45" s="39">
        <v>10</v>
      </c>
    </row>
    <row r="46" spans="1:11" ht="13.8" x14ac:dyDescent="0.25">
      <c r="A46" s="6" t="s">
        <v>39</v>
      </c>
      <c r="B46" s="100">
        <v>166</v>
      </c>
      <c r="C46" s="47">
        <v>168</v>
      </c>
      <c r="D46" s="100">
        <v>122</v>
      </c>
      <c r="E46" s="47">
        <v>100</v>
      </c>
      <c r="F46" s="100">
        <v>60</v>
      </c>
      <c r="G46" s="47">
        <v>42</v>
      </c>
      <c r="H46" s="98">
        <v>15</v>
      </c>
      <c r="I46" s="47">
        <v>3</v>
      </c>
      <c r="J46" s="46">
        <f t="shared" ref="J46:K48" si="1">B46+D46+F46+H46</f>
        <v>363</v>
      </c>
      <c r="K46" s="47">
        <f t="shared" si="1"/>
        <v>313</v>
      </c>
    </row>
    <row r="47" spans="1:11" ht="13.8" x14ac:dyDescent="0.25">
      <c r="A47" s="6" t="s">
        <v>40</v>
      </c>
      <c r="B47" s="98">
        <v>43</v>
      </c>
      <c r="C47" s="39">
        <v>75</v>
      </c>
      <c r="D47" s="98">
        <v>20</v>
      </c>
      <c r="E47" s="39">
        <v>22</v>
      </c>
      <c r="F47" s="98">
        <v>8</v>
      </c>
      <c r="G47" s="39">
        <v>13</v>
      </c>
      <c r="H47" s="98">
        <v>9</v>
      </c>
      <c r="I47" s="39">
        <v>12</v>
      </c>
      <c r="J47" s="46">
        <f t="shared" si="1"/>
        <v>80</v>
      </c>
      <c r="K47" s="39">
        <f t="shared" si="1"/>
        <v>122</v>
      </c>
    </row>
    <row r="48" spans="1:11" ht="13.8" x14ac:dyDescent="0.25">
      <c r="A48" s="34" t="s">
        <v>65</v>
      </c>
      <c r="B48" s="100">
        <v>3860</v>
      </c>
      <c r="C48" s="39">
        <v>3803</v>
      </c>
      <c r="D48" s="100">
        <v>944</v>
      </c>
      <c r="E48" s="39">
        <v>924</v>
      </c>
      <c r="F48" s="100">
        <v>1028</v>
      </c>
      <c r="G48" s="39">
        <v>862</v>
      </c>
      <c r="H48" s="100">
        <v>144</v>
      </c>
      <c r="I48" s="39">
        <v>139</v>
      </c>
      <c r="J48" s="100">
        <f t="shared" si="1"/>
        <v>5976</v>
      </c>
      <c r="K48" s="39">
        <f t="shared" si="1"/>
        <v>5728</v>
      </c>
    </row>
    <row r="49" spans="1:12" ht="13.8" x14ac:dyDescent="0.25">
      <c r="A49" s="134"/>
      <c r="B49" s="135"/>
      <c r="C49" s="135"/>
      <c r="D49" s="135"/>
      <c r="E49" s="135"/>
      <c r="F49" s="135"/>
      <c r="G49" s="135"/>
      <c r="H49" s="135"/>
      <c r="I49" s="135"/>
      <c r="J49" s="135"/>
      <c r="K49" s="135"/>
    </row>
    <row r="50" spans="1:12" ht="15.6" x14ac:dyDescent="0.3">
      <c r="A50" s="126"/>
      <c r="B50" s="126"/>
      <c r="C50" s="126"/>
      <c r="D50" s="126"/>
      <c r="E50" s="174"/>
      <c r="F50" s="174"/>
      <c r="G50" s="174"/>
      <c r="H50" s="174"/>
      <c r="I50" s="174"/>
      <c r="J50" s="174"/>
      <c r="K50" s="174"/>
      <c r="L50" s="174"/>
    </row>
    <row r="51" spans="1:12" ht="13.8" x14ac:dyDescent="0.25">
      <c r="A51" s="117" t="s">
        <v>61</v>
      </c>
      <c r="B51" s="67"/>
      <c r="C51" s="67"/>
      <c r="D51" s="67"/>
      <c r="E51" s="67"/>
      <c r="F51" s="68"/>
      <c r="G51" s="68"/>
      <c r="H51" s="68"/>
      <c r="I51" s="68"/>
      <c r="J51" s="68"/>
      <c r="K51" s="67"/>
    </row>
    <row r="52" spans="1:12" ht="14.1" customHeight="1" x14ac:dyDescent="0.25">
      <c r="A52" s="26" t="s">
        <v>2</v>
      </c>
      <c r="B52" s="170" t="s">
        <v>42</v>
      </c>
      <c r="C52" s="171"/>
      <c r="D52" s="163" t="s">
        <v>44</v>
      </c>
      <c r="E52" s="164"/>
      <c r="F52" s="163" t="s">
        <v>34</v>
      </c>
      <c r="G52" s="164"/>
      <c r="H52" s="163" t="s">
        <v>35</v>
      </c>
      <c r="I52" s="164"/>
      <c r="J52" s="163" t="s">
        <v>36</v>
      </c>
      <c r="K52" s="164"/>
    </row>
    <row r="53" spans="1:12" ht="14.4" thickBot="1" x14ac:dyDescent="0.3">
      <c r="A53" s="36"/>
      <c r="B53" s="118" t="s">
        <v>61</v>
      </c>
      <c r="C53" s="38" t="s">
        <v>48</v>
      </c>
      <c r="D53" s="118" t="s">
        <v>61</v>
      </c>
      <c r="E53" s="38" t="s">
        <v>48</v>
      </c>
      <c r="F53" s="118" t="s">
        <v>61</v>
      </c>
      <c r="G53" s="38" t="s">
        <v>48</v>
      </c>
      <c r="H53" s="118" t="s">
        <v>61</v>
      </c>
      <c r="I53" s="38" t="s">
        <v>48</v>
      </c>
      <c r="J53" s="118" t="s">
        <v>61</v>
      </c>
      <c r="K53" s="38" t="s">
        <v>48</v>
      </c>
    </row>
    <row r="54" spans="1:12" ht="13.8" x14ac:dyDescent="0.25">
      <c r="A54" s="35" t="s">
        <v>37</v>
      </c>
      <c r="B54" s="98">
        <f t="shared" ref="B54:K54" si="2">B42-B66</f>
        <v>434</v>
      </c>
      <c r="C54" s="47">
        <f t="shared" si="2"/>
        <v>386</v>
      </c>
      <c r="D54" s="46">
        <f t="shared" si="2"/>
        <v>218</v>
      </c>
      <c r="E54" s="47">
        <f t="shared" si="2"/>
        <v>189</v>
      </c>
      <c r="F54" s="46">
        <f t="shared" si="2"/>
        <v>127</v>
      </c>
      <c r="G54" s="47">
        <f t="shared" si="2"/>
        <v>106</v>
      </c>
      <c r="H54" s="46">
        <f t="shared" si="2"/>
        <v>-37</v>
      </c>
      <c r="I54" s="47">
        <f t="shared" si="2"/>
        <v>-43</v>
      </c>
      <c r="J54" s="46">
        <f t="shared" si="2"/>
        <v>742</v>
      </c>
      <c r="K54" s="47">
        <f t="shared" si="2"/>
        <v>638</v>
      </c>
    </row>
    <row r="55" spans="1:12" ht="27.6" x14ac:dyDescent="0.25">
      <c r="A55" s="34" t="s">
        <v>11</v>
      </c>
      <c r="B55" s="98">
        <f t="shared" ref="B55:K55" si="3">B43-B67</f>
        <v>33</v>
      </c>
      <c r="C55" s="47">
        <f t="shared" si="3"/>
        <v>63</v>
      </c>
      <c r="D55" s="98">
        <f t="shared" si="3"/>
        <v>29</v>
      </c>
      <c r="E55" s="47">
        <f t="shared" si="3"/>
        <v>30</v>
      </c>
      <c r="F55" s="98">
        <f t="shared" si="3"/>
        <v>14</v>
      </c>
      <c r="G55" s="47">
        <f t="shared" si="3"/>
        <v>13</v>
      </c>
      <c r="H55" s="98">
        <f t="shared" si="3"/>
        <v>6</v>
      </c>
      <c r="I55" s="47">
        <f t="shared" si="3"/>
        <v>1</v>
      </c>
      <c r="J55" s="46">
        <f t="shared" si="3"/>
        <v>82</v>
      </c>
      <c r="K55" s="47">
        <f t="shared" si="3"/>
        <v>107</v>
      </c>
    </row>
    <row r="56" spans="1:12" ht="14.4" x14ac:dyDescent="0.3">
      <c r="A56" s="61" t="s">
        <v>38</v>
      </c>
      <c r="B56" s="99">
        <f t="shared" ref="B56" si="4">B55/B54</f>
        <v>7.6036866359447008E-2</v>
      </c>
      <c r="C56" s="119">
        <f>C55/C54</f>
        <v>0.16321243523316062</v>
      </c>
      <c r="D56" s="99">
        <f t="shared" ref="D56:K56" si="5">D55/D54</f>
        <v>0.13302752293577982</v>
      </c>
      <c r="E56" s="119">
        <f t="shared" si="5"/>
        <v>0.15873015873015872</v>
      </c>
      <c r="F56" s="99">
        <f t="shared" si="5"/>
        <v>0.11023622047244094</v>
      </c>
      <c r="G56" s="119">
        <f t="shared" si="5"/>
        <v>0.12264150943396226</v>
      </c>
      <c r="H56" s="101" t="s">
        <v>31</v>
      </c>
      <c r="I56" s="39" t="s">
        <v>31</v>
      </c>
      <c r="J56" s="99">
        <f t="shared" si="5"/>
        <v>0.11051212938005391</v>
      </c>
      <c r="K56" s="119">
        <f t="shared" si="5"/>
        <v>0.16771159874608149</v>
      </c>
    </row>
    <row r="57" spans="1:12" ht="27.6" x14ac:dyDescent="0.25">
      <c r="A57" s="48" t="s">
        <v>12</v>
      </c>
      <c r="B57" s="100">
        <f t="shared" ref="B57:C59" si="6">B45-B69</f>
        <v>2</v>
      </c>
      <c r="C57" s="39">
        <f t="shared" si="6"/>
        <v>3</v>
      </c>
      <c r="D57" s="100" t="s">
        <v>31</v>
      </c>
      <c r="E57" s="39" t="s">
        <v>31</v>
      </c>
      <c r="F57" s="101" t="s">
        <v>31</v>
      </c>
      <c r="G57" s="39" t="s">
        <v>31</v>
      </c>
      <c r="H57" s="101" t="s">
        <v>31</v>
      </c>
      <c r="I57" s="39" t="s">
        <v>31</v>
      </c>
      <c r="J57" s="122">
        <f t="shared" ref="J57:K59" si="7">J45-J69</f>
        <v>2</v>
      </c>
      <c r="K57" s="39">
        <f t="shared" si="7"/>
        <v>3</v>
      </c>
    </row>
    <row r="58" spans="1:12" ht="13.8" x14ac:dyDescent="0.25">
      <c r="A58" s="6" t="s">
        <v>39</v>
      </c>
      <c r="B58" s="98">
        <f t="shared" si="6"/>
        <v>35</v>
      </c>
      <c r="C58" s="39">
        <f t="shared" si="6"/>
        <v>66</v>
      </c>
      <c r="D58" s="98">
        <f t="shared" ref="D58:I59" si="8">D46-D70</f>
        <v>29</v>
      </c>
      <c r="E58" s="39">
        <f t="shared" si="8"/>
        <v>30</v>
      </c>
      <c r="F58" s="98">
        <f t="shared" si="8"/>
        <v>14</v>
      </c>
      <c r="G58" s="39">
        <f t="shared" si="8"/>
        <v>13</v>
      </c>
      <c r="H58" s="98">
        <f t="shared" si="8"/>
        <v>6</v>
      </c>
      <c r="I58" s="39">
        <f t="shared" si="8"/>
        <v>1</v>
      </c>
      <c r="J58" s="46">
        <f t="shared" si="7"/>
        <v>84</v>
      </c>
      <c r="K58" s="39">
        <f t="shared" si="7"/>
        <v>110</v>
      </c>
    </row>
    <row r="59" spans="1:12" ht="13.8" x14ac:dyDescent="0.25">
      <c r="A59" s="6" t="s">
        <v>40</v>
      </c>
      <c r="B59" s="98">
        <f t="shared" si="6"/>
        <v>22</v>
      </c>
      <c r="C59" s="39">
        <f t="shared" si="6"/>
        <v>22</v>
      </c>
      <c r="D59" s="98">
        <f t="shared" si="8"/>
        <v>7</v>
      </c>
      <c r="E59" s="39">
        <f t="shared" si="8"/>
        <v>7</v>
      </c>
      <c r="F59" s="98">
        <f t="shared" si="8"/>
        <v>3</v>
      </c>
      <c r="G59" s="39">
        <f t="shared" si="8"/>
        <v>2</v>
      </c>
      <c r="H59" s="98">
        <f t="shared" si="8"/>
        <v>3</v>
      </c>
      <c r="I59" s="39">
        <f t="shared" si="8"/>
        <v>2</v>
      </c>
      <c r="J59" s="46">
        <f t="shared" si="7"/>
        <v>35</v>
      </c>
      <c r="K59" s="39">
        <f t="shared" si="7"/>
        <v>33</v>
      </c>
    </row>
    <row r="60" spans="1:12" ht="13.8" x14ac:dyDescent="0.25">
      <c r="A60" s="34" t="s">
        <v>65</v>
      </c>
      <c r="B60" s="100">
        <f t="shared" ref="B60:K60" si="9">B48</f>
        <v>3860</v>
      </c>
      <c r="C60" s="39">
        <f t="shared" si="9"/>
        <v>3803</v>
      </c>
      <c r="D60" s="100">
        <f t="shared" si="9"/>
        <v>944</v>
      </c>
      <c r="E60" s="39">
        <f t="shared" si="9"/>
        <v>924</v>
      </c>
      <c r="F60" s="100">
        <f t="shared" si="9"/>
        <v>1028</v>
      </c>
      <c r="G60" s="39">
        <f t="shared" si="9"/>
        <v>862</v>
      </c>
      <c r="H60" s="100">
        <f t="shared" si="9"/>
        <v>144</v>
      </c>
      <c r="I60" s="39">
        <f t="shared" si="9"/>
        <v>139</v>
      </c>
      <c r="J60" s="100">
        <f t="shared" si="9"/>
        <v>5976</v>
      </c>
      <c r="K60" s="39">
        <f t="shared" si="9"/>
        <v>5728</v>
      </c>
    </row>
    <row r="61" spans="1:12" ht="13.8" x14ac:dyDescent="0.25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135"/>
    </row>
    <row r="62" spans="1:12" ht="15.6" x14ac:dyDescent="0.3">
      <c r="A62" s="120"/>
      <c r="B62" s="126"/>
      <c r="C62" s="126"/>
      <c r="D62" s="126"/>
      <c r="E62" s="126"/>
      <c r="F62" s="127"/>
      <c r="G62" s="127"/>
      <c r="K62" s="49"/>
    </row>
    <row r="63" spans="1:12" ht="13.8" x14ac:dyDescent="0.25">
      <c r="A63" s="117" t="s">
        <v>60</v>
      </c>
      <c r="B63" s="67"/>
      <c r="C63" s="67"/>
      <c r="D63" s="67"/>
      <c r="E63" s="67"/>
      <c r="F63" s="68"/>
      <c r="G63" s="68"/>
      <c r="H63" s="68"/>
      <c r="I63" s="68"/>
      <c r="J63" s="68"/>
      <c r="K63" s="67"/>
    </row>
    <row r="64" spans="1:12" ht="13.8" x14ac:dyDescent="0.25">
      <c r="A64" s="26" t="s">
        <v>2</v>
      </c>
      <c r="B64" s="170" t="s">
        <v>42</v>
      </c>
      <c r="C64" s="171"/>
      <c r="D64" s="163" t="s">
        <v>44</v>
      </c>
      <c r="E64" s="164"/>
      <c r="F64" s="163" t="s">
        <v>34</v>
      </c>
      <c r="G64" s="164"/>
      <c r="H64" s="163" t="s">
        <v>35</v>
      </c>
      <c r="I64" s="164"/>
      <c r="J64" s="163" t="s">
        <v>36</v>
      </c>
      <c r="K64" s="164"/>
    </row>
    <row r="65" spans="1:11" ht="14.4" thickBot="1" x14ac:dyDescent="0.3">
      <c r="A65" s="36"/>
      <c r="B65" s="118" t="s">
        <v>60</v>
      </c>
      <c r="C65" s="38" t="s">
        <v>49</v>
      </c>
      <c r="D65" s="118" t="s">
        <v>60</v>
      </c>
      <c r="E65" s="38" t="s">
        <v>49</v>
      </c>
      <c r="F65" s="118" t="s">
        <v>60</v>
      </c>
      <c r="G65" s="38" t="s">
        <v>49</v>
      </c>
      <c r="H65" s="118" t="s">
        <v>60</v>
      </c>
      <c r="I65" s="38" t="s">
        <v>49</v>
      </c>
      <c r="J65" s="118" t="s">
        <v>60</v>
      </c>
      <c r="K65" s="38" t="s">
        <v>49</v>
      </c>
    </row>
    <row r="66" spans="1:11" ht="13.8" x14ac:dyDescent="0.25">
      <c r="A66" s="35" t="s">
        <v>37</v>
      </c>
      <c r="B66" s="98">
        <f t="shared" ref="B66:K66" si="10">B79+B92</f>
        <v>1276</v>
      </c>
      <c r="C66" s="47">
        <f t="shared" si="10"/>
        <v>1060</v>
      </c>
      <c r="D66" s="46">
        <f t="shared" si="10"/>
        <v>637</v>
      </c>
      <c r="E66" s="47">
        <f t="shared" si="10"/>
        <v>509</v>
      </c>
      <c r="F66" s="46">
        <f t="shared" si="10"/>
        <v>344</v>
      </c>
      <c r="G66" s="47">
        <f t="shared" si="10"/>
        <v>281</v>
      </c>
      <c r="H66" s="46">
        <f t="shared" si="10"/>
        <v>-128</v>
      </c>
      <c r="I66" s="47">
        <f t="shared" si="10"/>
        <v>-110</v>
      </c>
      <c r="J66" s="46">
        <f t="shared" si="10"/>
        <v>2129</v>
      </c>
      <c r="K66" s="47">
        <f t="shared" si="10"/>
        <v>1740</v>
      </c>
    </row>
    <row r="67" spans="1:11" ht="27.6" x14ac:dyDescent="0.25">
      <c r="A67" s="34" t="s">
        <v>11</v>
      </c>
      <c r="B67" s="98">
        <f t="shared" ref="B67:K67" si="11">B80+B93</f>
        <v>124</v>
      </c>
      <c r="C67" s="47">
        <f t="shared" si="11"/>
        <v>95</v>
      </c>
      <c r="D67" s="98">
        <f t="shared" si="11"/>
        <v>93</v>
      </c>
      <c r="E67" s="47">
        <f t="shared" si="11"/>
        <v>70</v>
      </c>
      <c r="F67" s="98">
        <f t="shared" si="11"/>
        <v>46</v>
      </c>
      <c r="G67" s="47">
        <f t="shared" si="11"/>
        <v>29</v>
      </c>
      <c r="H67" s="98">
        <f t="shared" si="11"/>
        <v>9</v>
      </c>
      <c r="I67" s="47">
        <f t="shared" si="11"/>
        <v>2</v>
      </c>
      <c r="J67" s="46">
        <f t="shared" si="11"/>
        <v>272</v>
      </c>
      <c r="K67" s="47">
        <f t="shared" si="11"/>
        <v>196</v>
      </c>
    </row>
    <row r="68" spans="1:11" ht="14.4" x14ac:dyDescent="0.3">
      <c r="A68" s="61" t="s">
        <v>38</v>
      </c>
      <c r="B68" s="99">
        <f t="shared" ref="B68" si="12">B67/B66</f>
        <v>9.7178683385579931E-2</v>
      </c>
      <c r="C68" s="119">
        <f>C67/C66</f>
        <v>8.9622641509433956E-2</v>
      </c>
      <c r="D68" s="99">
        <f t="shared" ref="D68:K68" si="13">D67/D66</f>
        <v>0.14599686028257458</v>
      </c>
      <c r="E68" s="119">
        <f t="shared" si="13"/>
        <v>0.13752455795677801</v>
      </c>
      <c r="F68" s="99">
        <f t="shared" si="13"/>
        <v>0.13372093023255813</v>
      </c>
      <c r="G68" s="119">
        <f t="shared" si="13"/>
        <v>0.10320284697508897</v>
      </c>
      <c r="H68" s="101" t="s">
        <v>31</v>
      </c>
      <c r="I68" s="39" t="s">
        <v>31</v>
      </c>
      <c r="J68" s="99">
        <f t="shared" si="13"/>
        <v>0.12775951150775011</v>
      </c>
      <c r="K68" s="119">
        <f t="shared" si="13"/>
        <v>0.11264367816091954</v>
      </c>
    </row>
    <row r="69" spans="1:11" ht="27.6" x14ac:dyDescent="0.25">
      <c r="A69" s="48" t="s">
        <v>12</v>
      </c>
      <c r="B69" s="100">
        <f t="shared" ref="B69:C71" si="14">B82+B95</f>
        <v>7</v>
      </c>
      <c r="C69" s="39">
        <f t="shared" si="14"/>
        <v>7</v>
      </c>
      <c r="D69" s="100" t="s">
        <v>31</v>
      </c>
      <c r="E69" s="39" t="s">
        <v>31</v>
      </c>
      <c r="F69" s="101" t="s">
        <v>31</v>
      </c>
      <c r="G69" s="39" t="s">
        <v>31</v>
      </c>
      <c r="H69" s="101" t="s">
        <v>31</v>
      </c>
      <c r="I69" s="39" t="s">
        <v>31</v>
      </c>
      <c r="J69" s="122">
        <f t="shared" ref="J69:K71" si="15">J82+J95</f>
        <v>7</v>
      </c>
      <c r="K69" s="39">
        <f t="shared" si="15"/>
        <v>7</v>
      </c>
    </row>
    <row r="70" spans="1:11" ht="13.8" x14ac:dyDescent="0.25">
      <c r="A70" s="6" t="s">
        <v>39</v>
      </c>
      <c r="B70" s="100">
        <f t="shared" si="14"/>
        <v>131</v>
      </c>
      <c r="C70" s="47">
        <f t="shared" si="14"/>
        <v>102</v>
      </c>
      <c r="D70" s="100">
        <f t="shared" ref="D70:I71" si="16">D83+D96</f>
        <v>93</v>
      </c>
      <c r="E70" s="47">
        <f t="shared" si="16"/>
        <v>70</v>
      </c>
      <c r="F70" s="100">
        <f t="shared" si="16"/>
        <v>46</v>
      </c>
      <c r="G70" s="47">
        <f t="shared" si="16"/>
        <v>29</v>
      </c>
      <c r="H70" s="98">
        <f t="shared" si="16"/>
        <v>9</v>
      </c>
      <c r="I70" s="47">
        <f t="shared" si="16"/>
        <v>2</v>
      </c>
      <c r="J70" s="46">
        <f t="shared" si="15"/>
        <v>279</v>
      </c>
      <c r="K70" s="47">
        <f t="shared" si="15"/>
        <v>203</v>
      </c>
    </row>
    <row r="71" spans="1:11" ht="13.8" x14ac:dyDescent="0.25">
      <c r="A71" s="6" t="s">
        <v>40</v>
      </c>
      <c r="B71" s="98">
        <f t="shared" si="14"/>
        <v>21</v>
      </c>
      <c r="C71" s="39">
        <f t="shared" si="14"/>
        <v>53</v>
      </c>
      <c r="D71" s="98">
        <f t="shared" si="16"/>
        <v>13</v>
      </c>
      <c r="E71" s="39">
        <f t="shared" si="16"/>
        <v>15</v>
      </c>
      <c r="F71" s="98">
        <f t="shared" si="16"/>
        <v>5</v>
      </c>
      <c r="G71" s="39">
        <f t="shared" si="16"/>
        <v>11</v>
      </c>
      <c r="H71" s="98">
        <f t="shared" si="16"/>
        <v>6</v>
      </c>
      <c r="I71" s="39">
        <f t="shared" si="16"/>
        <v>10</v>
      </c>
      <c r="J71" s="46">
        <f t="shared" si="15"/>
        <v>45</v>
      </c>
      <c r="K71" s="39">
        <f t="shared" si="15"/>
        <v>89</v>
      </c>
    </row>
    <row r="72" spans="1:11" ht="13.8" x14ac:dyDescent="0.25">
      <c r="A72" s="34" t="s">
        <v>59</v>
      </c>
      <c r="B72" s="100">
        <f t="shared" ref="B72:K72" si="17">B85</f>
        <v>3848</v>
      </c>
      <c r="C72" s="39">
        <f t="shared" si="17"/>
        <v>3805</v>
      </c>
      <c r="D72" s="100">
        <f t="shared" si="17"/>
        <v>937</v>
      </c>
      <c r="E72" s="39">
        <f t="shared" si="17"/>
        <v>940</v>
      </c>
      <c r="F72" s="100">
        <f t="shared" si="17"/>
        <v>1018</v>
      </c>
      <c r="G72" s="39">
        <f t="shared" si="17"/>
        <v>867</v>
      </c>
      <c r="H72" s="100">
        <f t="shared" si="17"/>
        <v>144</v>
      </c>
      <c r="I72" s="39">
        <f t="shared" si="17"/>
        <v>139</v>
      </c>
      <c r="J72" s="100">
        <f t="shared" si="17"/>
        <v>5947</v>
      </c>
      <c r="K72" s="39">
        <f t="shared" si="17"/>
        <v>5751</v>
      </c>
    </row>
    <row r="73" spans="1:11" ht="15.6" x14ac:dyDescent="0.3">
      <c r="A73" s="120"/>
      <c r="B73" s="120"/>
      <c r="C73" s="120"/>
      <c r="D73" s="120"/>
      <c r="E73" s="120"/>
      <c r="F73" s="121"/>
      <c r="G73" s="121"/>
      <c r="K73" s="49"/>
    </row>
    <row r="74" spans="1:11" ht="15.6" x14ac:dyDescent="0.3">
      <c r="A74" s="120"/>
      <c r="B74" s="120"/>
      <c r="C74" s="120"/>
      <c r="D74" s="120"/>
      <c r="E74" s="120"/>
      <c r="F74" s="121"/>
      <c r="G74" s="121"/>
      <c r="K74" s="49"/>
    </row>
    <row r="75" spans="1:11" ht="15.6" x14ac:dyDescent="0.3">
      <c r="A75" s="58"/>
      <c r="B75" s="58"/>
      <c r="C75" s="58"/>
      <c r="D75" s="58"/>
      <c r="E75" s="58"/>
      <c r="F75" s="60"/>
      <c r="G75" s="60"/>
      <c r="K75" s="49"/>
    </row>
    <row r="76" spans="1:11" ht="13.8" x14ac:dyDescent="0.25">
      <c r="A76" s="117" t="s">
        <v>58</v>
      </c>
      <c r="B76" s="67"/>
      <c r="C76" s="67"/>
      <c r="D76" s="67"/>
      <c r="E76" s="67"/>
      <c r="F76" s="68"/>
      <c r="G76" s="68"/>
      <c r="H76" s="68"/>
      <c r="I76" s="68"/>
      <c r="J76" s="68"/>
      <c r="K76" s="67"/>
    </row>
    <row r="77" spans="1:11" ht="13.8" x14ac:dyDescent="0.25">
      <c r="A77" s="26" t="s">
        <v>2</v>
      </c>
      <c r="B77" s="170" t="s">
        <v>42</v>
      </c>
      <c r="C77" s="171"/>
      <c r="D77" s="163" t="s">
        <v>44</v>
      </c>
      <c r="E77" s="164"/>
      <c r="F77" s="163" t="s">
        <v>34</v>
      </c>
      <c r="G77" s="164"/>
      <c r="H77" s="163" t="s">
        <v>35</v>
      </c>
      <c r="I77" s="164"/>
      <c r="J77" s="163" t="s">
        <v>36</v>
      </c>
      <c r="K77" s="164"/>
    </row>
    <row r="78" spans="1:11" ht="14.4" thickBot="1" x14ac:dyDescent="0.3">
      <c r="A78" s="36"/>
      <c r="B78" s="118" t="s">
        <v>58</v>
      </c>
      <c r="C78" s="38" t="s">
        <v>50</v>
      </c>
      <c r="D78" s="118" t="s">
        <v>58</v>
      </c>
      <c r="E78" s="38" t="s">
        <v>50</v>
      </c>
      <c r="F78" s="118" t="s">
        <v>58</v>
      </c>
      <c r="G78" s="38" t="s">
        <v>50</v>
      </c>
      <c r="H78" s="118" t="s">
        <v>58</v>
      </c>
      <c r="I78" s="38" t="s">
        <v>50</v>
      </c>
      <c r="J78" s="118" t="s">
        <v>58</v>
      </c>
      <c r="K78" s="38" t="s">
        <v>50</v>
      </c>
    </row>
    <row r="79" spans="1:11" ht="13.8" x14ac:dyDescent="0.25">
      <c r="A79" s="35" t="s">
        <v>37</v>
      </c>
      <c r="B79" s="98">
        <f>1276-B92</f>
        <v>426</v>
      </c>
      <c r="C79" s="47">
        <f>1060-C92</f>
        <v>370</v>
      </c>
      <c r="D79" s="46">
        <f>637-D92</f>
        <v>213</v>
      </c>
      <c r="E79" s="47">
        <f>509-E92</f>
        <v>189</v>
      </c>
      <c r="F79" s="46">
        <f>344-F92</f>
        <v>120</v>
      </c>
      <c r="G79" s="47">
        <f>281-181</f>
        <v>100</v>
      </c>
      <c r="H79" s="46">
        <f>-41</f>
        <v>-41</v>
      </c>
      <c r="I79" s="47">
        <f>-110+71</f>
        <v>-39</v>
      </c>
      <c r="J79" s="46">
        <f>B79+D79+F79+H79</f>
        <v>718</v>
      </c>
      <c r="K79" s="47">
        <f>C79+E79+G79+I79</f>
        <v>620</v>
      </c>
    </row>
    <row r="80" spans="1:11" ht="27.6" x14ac:dyDescent="0.25">
      <c r="A80" s="34" t="s">
        <v>11</v>
      </c>
      <c r="B80" s="98">
        <f>124-B93</f>
        <v>35</v>
      </c>
      <c r="C80" s="47">
        <f>95-C93</f>
        <v>43</v>
      </c>
      <c r="D80" s="98">
        <f>93-D93</f>
        <v>30</v>
      </c>
      <c r="E80" s="47">
        <f>70-E93</f>
        <v>29</v>
      </c>
      <c r="F80" s="98">
        <f>46-31</f>
        <v>15</v>
      </c>
      <c r="G80" s="47">
        <f>29-14</f>
        <v>15</v>
      </c>
      <c r="H80" s="98">
        <v>5</v>
      </c>
      <c r="I80" s="47">
        <v>1</v>
      </c>
      <c r="J80" s="46">
        <f>B80+D80+F80+H80</f>
        <v>85</v>
      </c>
      <c r="K80" s="47">
        <f>C80+E80+G80+I80</f>
        <v>88</v>
      </c>
    </row>
    <row r="81" spans="1:11" ht="14.4" x14ac:dyDescent="0.3">
      <c r="A81" s="61" t="s">
        <v>38</v>
      </c>
      <c r="B81" s="99">
        <f t="shared" ref="B81:G81" si="18">B80/B79</f>
        <v>8.2159624413145546E-2</v>
      </c>
      <c r="C81" s="119">
        <f>C80/C79</f>
        <v>0.11621621621621622</v>
      </c>
      <c r="D81" s="99">
        <f t="shared" si="18"/>
        <v>0.14084507042253522</v>
      </c>
      <c r="E81" s="119">
        <f t="shared" si="18"/>
        <v>0.15343915343915343</v>
      </c>
      <c r="F81" s="99">
        <f t="shared" si="18"/>
        <v>0.125</v>
      </c>
      <c r="G81" s="119">
        <f t="shared" si="18"/>
        <v>0.15</v>
      </c>
      <c r="H81" s="99" t="s">
        <v>31</v>
      </c>
      <c r="I81" s="119" t="s">
        <v>31</v>
      </c>
      <c r="J81" s="99">
        <f>J80/J79</f>
        <v>0.11838440111420613</v>
      </c>
      <c r="K81" s="119">
        <f t="shared" ref="K81" si="19">K80/K79</f>
        <v>0.14193548387096774</v>
      </c>
    </row>
    <row r="82" spans="1:11" ht="27.6" x14ac:dyDescent="0.25">
      <c r="A82" s="48" t="s">
        <v>12</v>
      </c>
      <c r="B82" s="100">
        <f>7-B95</f>
        <v>3</v>
      </c>
      <c r="C82" s="39">
        <f>7-C95</f>
        <v>3</v>
      </c>
      <c r="D82" s="100" t="s">
        <v>31</v>
      </c>
      <c r="E82" s="39" t="s">
        <v>31</v>
      </c>
      <c r="F82" s="101" t="s">
        <v>31</v>
      </c>
      <c r="G82" s="39" t="s">
        <v>31</v>
      </c>
      <c r="H82" s="101" t="s">
        <v>31</v>
      </c>
      <c r="I82" s="39" t="s">
        <v>31</v>
      </c>
      <c r="J82" s="122">
        <v>3</v>
      </c>
      <c r="K82" s="39">
        <v>3</v>
      </c>
    </row>
    <row r="83" spans="1:11" ht="13.8" x14ac:dyDescent="0.25">
      <c r="A83" s="6" t="s">
        <v>39</v>
      </c>
      <c r="B83" s="100">
        <f>131-B96</f>
        <v>38</v>
      </c>
      <c r="C83" s="47">
        <f>102-C96</f>
        <v>46</v>
      </c>
      <c r="D83" s="100">
        <f>93-D96</f>
        <v>30</v>
      </c>
      <c r="E83" s="47">
        <f>70-E96</f>
        <v>29</v>
      </c>
      <c r="F83" s="100">
        <f>46-31</f>
        <v>15</v>
      </c>
      <c r="G83" s="47">
        <f>29-14</f>
        <v>15</v>
      </c>
      <c r="H83" s="98">
        <v>5</v>
      </c>
      <c r="I83" s="47">
        <v>1</v>
      </c>
      <c r="J83" s="46">
        <f t="shared" ref="J83:K85" si="20">B83+D83+F83+H83</f>
        <v>88</v>
      </c>
      <c r="K83" s="47">
        <f t="shared" si="20"/>
        <v>91</v>
      </c>
    </row>
    <row r="84" spans="1:11" ht="13.8" x14ac:dyDescent="0.25">
      <c r="A84" s="6" t="s">
        <v>40</v>
      </c>
      <c r="B84" s="98">
        <f>21-B97</f>
        <v>7</v>
      </c>
      <c r="C84" s="39">
        <f>53-C97</f>
        <v>16</v>
      </c>
      <c r="D84" s="98">
        <f>13-9</f>
        <v>4</v>
      </c>
      <c r="E84" s="39">
        <v>6</v>
      </c>
      <c r="F84" s="98">
        <v>2</v>
      </c>
      <c r="G84" s="39">
        <f>11-8</f>
        <v>3</v>
      </c>
      <c r="H84" s="98">
        <v>0</v>
      </c>
      <c r="I84" s="39">
        <v>6</v>
      </c>
      <c r="J84" s="46">
        <f t="shared" si="20"/>
        <v>13</v>
      </c>
      <c r="K84" s="39">
        <f t="shared" si="20"/>
        <v>31</v>
      </c>
    </row>
    <row r="85" spans="1:11" ht="13.8" x14ac:dyDescent="0.25">
      <c r="A85" s="34" t="s">
        <v>59</v>
      </c>
      <c r="B85" s="100">
        <v>3848</v>
      </c>
      <c r="C85" s="39">
        <v>3805</v>
      </c>
      <c r="D85" s="100">
        <v>937</v>
      </c>
      <c r="E85" s="39">
        <v>940</v>
      </c>
      <c r="F85" s="100">
        <v>1018</v>
      </c>
      <c r="G85" s="39">
        <v>867</v>
      </c>
      <c r="H85" s="100">
        <v>144</v>
      </c>
      <c r="I85" s="39">
        <v>139</v>
      </c>
      <c r="J85" s="100">
        <f t="shared" si="20"/>
        <v>5947</v>
      </c>
      <c r="K85" s="39">
        <f t="shared" si="20"/>
        <v>5751</v>
      </c>
    </row>
    <row r="86" spans="1:11" ht="15.6" x14ac:dyDescent="0.3">
      <c r="A86" s="113"/>
      <c r="B86" s="113"/>
      <c r="C86" s="113"/>
      <c r="D86" s="113"/>
      <c r="E86" s="113"/>
      <c r="F86" s="114"/>
      <c r="G86" s="114"/>
      <c r="H86" s="68"/>
      <c r="I86" s="68"/>
      <c r="J86" s="68"/>
      <c r="K86" s="67"/>
    </row>
    <row r="87" spans="1:11" x14ac:dyDescent="0.25">
      <c r="A87" s="68"/>
      <c r="B87" s="67"/>
      <c r="C87" s="67"/>
      <c r="D87" s="67"/>
      <c r="E87" s="67"/>
      <c r="F87" s="68"/>
      <c r="G87" s="68"/>
      <c r="H87" s="68"/>
      <c r="I87" s="68"/>
      <c r="J87" s="68"/>
      <c r="K87" s="67"/>
    </row>
    <row r="88" spans="1:11" ht="15.6" x14ac:dyDescent="0.3">
      <c r="A88" s="108"/>
      <c r="B88" s="108"/>
      <c r="C88" s="108"/>
      <c r="D88" s="108"/>
      <c r="E88" s="108"/>
      <c r="F88" s="109"/>
      <c r="G88" s="109"/>
      <c r="K88" s="49"/>
    </row>
    <row r="89" spans="1:11" ht="13.8" x14ac:dyDescent="0.25">
      <c r="A89" s="117" t="s">
        <v>55</v>
      </c>
      <c r="B89" s="67"/>
      <c r="C89" s="67"/>
      <c r="D89" s="67"/>
      <c r="E89" s="67"/>
      <c r="F89" s="68"/>
      <c r="G89" s="68"/>
      <c r="H89" s="68"/>
      <c r="I89" s="68"/>
      <c r="J89" s="68"/>
      <c r="K89" s="67"/>
    </row>
    <row r="90" spans="1:11" ht="13.8" x14ac:dyDescent="0.25">
      <c r="A90" s="26" t="s">
        <v>2</v>
      </c>
      <c r="B90" s="170" t="s">
        <v>42</v>
      </c>
      <c r="C90" s="171"/>
      <c r="D90" s="163" t="s">
        <v>44</v>
      </c>
      <c r="E90" s="164"/>
      <c r="F90" s="163" t="s">
        <v>34</v>
      </c>
      <c r="G90" s="164"/>
      <c r="H90" s="163" t="s">
        <v>35</v>
      </c>
      <c r="I90" s="164"/>
      <c r="J90" s="163" t="s">
        <v>36</v>
      </c>
      <c r="K90" s="164"/>
    </row>
    <row r="91" spans="1:11" ht="14.4" thickBot="1" x14ac:dyDescent="0.3">
      <c r="A91" s="36"/>
      <c r="B91" s="118" t="s">
        <v>55</v>
      </c>
      <c r="C91" s="38" t="s">
        <v>51</v>
      </c>
      <c r="D91" s="118" t="s">
        <v>55</v>
      </c>
      <c r="E91" s="38" t="s">
        <v>51</v>
      </c>
      <c r="F91" s="118" t="s">
        <v>55</v>
      </c>
      <c r="G91" s="38" t="s">
        <v>51</v>
      </c>
      <c r="H91" s="118" t="s">
        <v>55</v>
      </c>
      <c r="I91" s="38" t="s">
        <v>51</v>
      </c>
      <c r="J91" s="118" t="s">
        <v>55</v>
      </c>
      <c r="K91" s="38" t="s">
        <v>51</v>
      </c>
    </row>
    <row r="92" spans="1:11" ht="13.8" x14ac:dyDescent="0.25">
      <c r="A92" s="35" t="s">
        <v>37</v>
      </c>
      <c r="B92" s="98">
        <v>850</v>
      </c>
      <c r="C92" s="47">
        <v>690</v>
      </c>
      <c r="D92" s="46">
        <v>424</v>
      </c>
      <c r="E92" s="47">
        <v>320</v>
      </c>
      <c r="F92" s="46">
        <v>224</v>
      </c>
      <c r="G92" s="47">
        <v>181</v>
      </c>
      <c r="H92" s="46">
        <v>-87</v>
      </c>
      <c r="I92" s="47">
        <v>-71</v>
      </c>
      <c r="J92" s="46">
        <v>1411</v>
      </c>
      <c r="K92" s="47">
        <v>1120</v>
      </c>
    </row>
    <row r="93" spans="1:11" ht="27.6" x14ac:dyDescent="0.25">
      <c r="A93" s="34" t="s">
        <v>11</v>
      </c>
      <c r="B93" s="98">
        <v>89</v>
      </c>
      <c r="C93" s="47">
        <v>52</v>
      </c>
      <c r="D93" s="98">
        <v>63</v>
      </c>
      <c r="E93" s="47">
        <v>41</v>
      </c>
      <c r="F93" s="98">
        <v>31</v>
      </c>
      <c r="G93" s="47">
        <v>14</v>
      </c>
      <c r="H93" s="98">
        <v>4</v>
      </c>
      <c r="I93" s="47">
        <v>1</v>
      </c>
      <c r="J93" s="46">
        <v>187</v>
      </c>
      <c r="K93" s="47">
        <v>108</v>
      </c>
    </row>
    <row r="94" spans="1:11" ht="14.4" x14ac:dyDescent="0.3">
      <c r="A94" s="61" t="s">
        <v>38</v>
      </c>
      <c r="B94" s="99">
        <f t="shared" ref="B94:F94" si="21">B93/B92</f>
        <v>0.10470588235294118</v>
      </c>
      <c r="C94" s="119">
        <f t="shared" si="21"/>
        <v>7.5362318840579715E-2</v>
      </c>
      <c r="D94" s="99">
        <f t="shared" si="21"/>
        <v>0.14858490566037735</v>
      </c>
      <c r="E94" s="119">
        <f t="shared" si="21"/>
        <v>0.12812499999999999</v>
      </c>
      <c r="F94" s="99">
        <f t="shared" si="21"/>
        <v>0.13839285714285715</v>
      </c>
      <c r="G94" s="119">
        <f t="shared" ref="G94" si="22">G93/G92</f>
        <v>7.7348066298342538E-2</v>
      </c>
      <c r="H94" s="99" t="s">
        <v>31</v>
      </c>
      <c r="I94" s="119" t="s">
        <v>31</v>
      </c>
      <c r="J94" s="99">
        <f t="shared" ref="J94:K94" si="23">J93/J92</f>
        <v>0.13253012048192772</v>
      </c>
      <c r="K94" s="119">
        <f t="shared" si="23"/>
        <v>9.6428571428571433E-2</v>
      </c>
    </row>
    <row r="95" spans="1:11" ht="27.6" x14ac:dyDescent="0.25">
      <c r="A95" s="48" t="s">
        <v>12</v>
      </c>
      <c r="B95" s="100">
        <v>4</v>
      </c>
      <c r="C95" s="39">
        <v>4</v>
      </c>
      <c r="D95" s="100" t="s">
        <v>31</v>
      </c>
      <c r="E95" s="39" t="s">
        <v>31</v>
      </c>
      <c r="F95" s="101" t="s">
        <v>31</v>
      </c>
      <c r="G95" s="39" t="s">
        <v>31</v>
      </c>
      <c r="H95" s="101" t="s">
        <v>31</v>
      </c>
      <c r="I95" s="39" t="s">
        <v>31</v>
      </c>
      <c r="J95" s="46">
        <v>4</v>
      </c>
      <c r="K95" s="39">
        <v>4</v>
      </c>
    </row>
    <row r="96" spans="1:11" ht="13.8" x14ac:dyDescent="0.25">
      <c r="A96" s="6" t="s">
        <v>39</v>
      </c>
      <c r="B96" s="100">
        <v>93</v>
      </c>
      <c r="C96" s="47">
        <v>56</v>
      </c>
      <c r="D96" s="100">
        <v>63</v>
      </c>
      <c r="E96" s="47">
        <v>41</v>
      </c>
      <c r="F96" s="100">
        <v>31</v>
      </c>
      <c r="G96" s="47">
        <v>14</v>
      </c>
      <c r="H96" s="98">
        <v>4</v>
      </c>
      <c r="I96" s="47">
        <v>1</v>
      </c>
      <c r="J96" s="46">
        <f>J95+J93</f>
        <v>191</v>
      </c>
      <c r="K96" s="47">
        <f>K95+K93</f>
        <v>112</v>
      </c>
    </row>
    <row r="97" spans="1:11" ht="13.8" x14ac:dyDescent="0.25">
      <c r="A97" s="6" t="s">
        <v>40</v>
      </c>
      <c r="B97" s="98">
        <v>14</v>
      </c>
      <c r="C97" s="39">
        <v>37</v>
      </c>
      <c r="D97" s="98">
        <v>9</v>
      </c>
      <c r="E97" s="39">
        <v>9</v>
      </c>
      <c r="F97" s="98">
        <v>3</v>
      </c>
      <c r="G97" s="39">
        <v>8</v>
      </c>
      <c r="H97" s="98">
        <v>6</v>
      </c>
      <c r="I97" s="39">
        <v>4</v>
      </c>
      <c r="J97" s="46">
        <v>32</v>
      </c>
      <c r="K97" s="39">
        <v>58</v>
      </c>
    </row>
    <row r="98" spans="1:11" ht="13.8" x14ac:dyDescent="0.25">
      <c r="A98" s="34" t="s">
        <v>57</v>
      </c>
      <c r="B98" s="100">
        <v>3818</v>
      </c>
      <c r="C98" s="39">
        <v>3815</v>
      </c>
      <c r="D98" s="100">
        <v>933</v>
      </c>
      <c r="E98" s="39">
        <v>934</v>
      </c>
      <c r="F98" s="100">
        <v>881</v>
      </c>
      <c r="G98" s="39">
        <v>907</v>
      </c>
      <c r="H98" s="100">
        <v>135</v>
      </c>
      <c r="I98" s="39">
        <v>136</v>
      </c>
      <c r="J98" s="100">
        <v>5767</v>
      </c>
      <c r="K98" s="39">
        <v>5792</v>
      </c>
    </row>
    <row r="99" spans="1:11" ht="15.6" x14ac:dyDescent="0.3">
      <c r="A99" s="113"/>
      <c r="B99" s="113"/>
      <c r="C99" s="113"/>
      <c r="D99" s="113"/>
      <c r="E99" s="113"/>
      <c r="F99" s="114"/>
      <c r="G99" s="114"/>
      <c r="H99" s="68"/>
      <c r="I99" s="68"/>
      <c r="J99" s="68"/>
      <c r="K99" s="67"/>
    </row>
    <row r="100" spans="1:11" x14ac:dyDescent="0.25">
      <c r="A100" s="68"/>
      <c r="B100" s="67"/>
      <c r="C100" s="67"/>
      <c r="D100" s="67"/>
      <c r="E100" s="67"/>
      <c r="F100" s="68"/>
      <c r="G100" s="68"/>
      <c r="H100" s="68"/>
      <c r="I100" s="68"/>
      <c r="J100" s="68"/>
      <c r="K100" s="67"/>
    </row>
    <row r="101" spans="1:11" ht="13.8" x14ac:dyDescent="0.25">
      <c r="A101" s="117" t="s">
        <v>56</v>
      </c>
      <c r="B101" s="67"/>
      <c r="C101" s="67"/>
      <c r="D101" s="67"/>
      <c r="E101" s="67"/>
      <c r="F101" s="68"/>
      <c r="G101" s="68"/>
      <c r="H101" s="68"/>
      <c r="I101" s="68"/>
      <c r="J101" s="68"/>
      <c r="K101" s="67"/>
    </row>
    <row r="102" spans="1:11" ht="13.8" x14ac:dyDescent="0.25">
      <c r="A102" s="26" t="s">
        <v>2</v>
      </c>
      <c r="B102" s="170" t="s">
        <v>42</v>
      </c>
      <c r="C102" s="171"/>
      <c r="D102" s="163" t="s">
        <v>44</v>
      </c>
      <c r="E102" s="164"/>
      <c r="F102" s="163" t="s">
        <v>34</v>
      </c>
      <c r="G102" s="164"/>
      <c r="H102" s="163" t="s">
        <v>35</v>
      </c>
      <c r="I102" s="164"/>
      <c r="J102" s="163" t="s">
        <v>36</v>
      </c>
      <c r="K102" s="164"/>
    </row>
    <row r="103" spans="1:11" ht="14.4" thickBot="1" x14ac:dyDescent="0.3">
      <c r="A103" s="36"/>
      <c r="B103" s="118" t="s">
        <v>56</v>
      </c>
      <c r="C103" s="118" t="s">
        <v>52</v>
      </c>
      <c r="D103" s="118" t="s">
        <v>56</v>
      </c>
      <c r="E103" s="118" t="s">
        <v>52</v>
      </c>
      <c r="F103" s="118" t="s">
        <v>56</v>
      </c>
      <c r="G103" s="118" t="s">
        <v>52</v>
      </c>
      <c r="H103" s="118" t="s">
        <v>56</v>
      </c>
      <c r="I103" s="118" t="s">
        <v>52</v>
      </c>
      <c r="J103" s="118" t="s">
        <v>56</v>
      </c>
      <c r="K103" s="118" t="s">
        <v>52</v>
      </c>
    </row>
    <row r="104" spans="1:11" ht="13.8" x14ac:dyDescent="0.25">
      <c r="A104" s="35" t="s">
        <v>37</v>
      </c>
      <c r="B104" s="98">
        <f>B92-B116</f>
        <v>431</v>
      </c>
      <c r="C104" s="47">
        <f t="shared" ref="C104:K104" si="24">C92-C116</f>
        <v>289</v>
      </c>
      <c r="D104" s="98">
        <f t="shared" si="24"/>
        <v>211</v>
      </c>
      <c r="E104" s="47">
        <f t="shared" si="24"/>
        <v>174</v>
      </c>
      <c r="F104" s="98">
        <f t="shared" si="24"/>
        <v>113</v>
      </c>
      <c r="G104" s="47">
        <f t="shared" si="24"/>
        <v>71</v>
      </c>
      <c r="H104" s="98">
        <f t="shared" si="24"/>
        <v>-41</v>
      </c>
      <c r="I104" s="47">
        <f t="shared" si="24"/>
        <v>-30</v>
      </c>
      <c r="J104" s="98">
        <f t="shared" si="24"/>
        <v>714</v>
      </c>
      <c r="K104" s="47">
        <f t="shared" si="24"/>
        <v>504</v>
      </c>
    </row>
    <row r="105" spans="1:11" ht="27.6" x14ac:dyDescent="0.25">
      <c r="A105" s="34" t="s">
        <v>11</v>
      </c>
      <c r="B105" s="98">
        <f>B93-B117</f>
        <v>42</v>
      </c>
      <c r="C105" s="47">
        <f t="shared" ref="C105:K105" si="25">C93-C117</f>
        <v>11</v>
      </c>
      <c r="D105" s="98">
        <f t="shared" si="25"/>
        <v>29</v>
      </c>
      <c r="E105" s="47">
        <f t="shared" si="25"/>
        <v>24</v>
      </c>
      <c r="F105" s="98">
        <f t="shared" si="25"/>
        <v>15</v>
      </c>
      <c r="G105" s="47">
        <f t="shared" si="25"/>
        <v>2</v>
      </c>
      <c r="H105" s="98">
        <f t="shared" si="25"/>
        <v>2</v>
      </c>
      <c r="I105" s="47">
        <f t="shared" si="25"/>
        <v>1</v>
      </c>
      <c r="J105" s="98">
        <f t="shared" si="25"/>
        <v>88</v>
      </c>
      <c r="K105" s="47">
        <f t="shared" si="25"/>
        <v>38</v>
      </c>
    </row>
    <row r="106" spans="1:11" ht="14.4" x14ac:dyDescent="0.3">
      <c r="A106" s="61" t="s">
        <v>38</v>
      </c>
      <c r="B106" s="99">
        <f>B105/B104</f>
        <v>9.7447795823665889E-2</v>
      </c>
      <c r="C106" s="119">
        <f t="shared" ref="C106" si="26">C105/C104</f>
        <v>3.8062283737024222E-2</v>
      </c>
      <c r="D106" s="99">
        <f>D105/D104</f>
        <v>0.13744075829383887</v>
      </c>
      <c r="E106" s="119">
        <f t="shared" ref="E106" si="27">E105/E104</f>
        <v>0.13793103448275862</v>
      </c>
      <c r="F106" s="99">
        <f>F105/F104</f>
        <v>0.13274336283185842</v>
      </c>
      <c r="G106" s="119">
        <f t="shared" ref="G106" si="28">G105/G104</f>
        <v>2.8169014084507043E-2</v>
      </c>
      <c r="H106" s="100" t="s">
        <v>31</v>
      </c>
      <c r="I106" s="119" t="s">
        <v>31</v>
      </c>
      <c r="J106" s="99">
        <f>J105/J104</f>
        <v>0.12324929971988796</v>
      </c>
      <c r="K106" s="119">
        <f>K105/K104</f>
        <v>7.5396825396825393E-2</v>
      </c>
    </row>
    <row r="107" spans="1:11" ht="27.6" x14ac:dyDescent="0.25">
      <c r="A107" s="48" t="s">
        <v>12</v>
      </c>
      <c r="B107" s="100">
        <f>B95-B119</f>
        <v>2</v>
      </c>
      <c r="C107" s="39">
        <f t="shared" ref="C107:K107" si="29">C95-C119</f>
        <v>2</v>
      </c>
      <c r="D107" s="100" t="s">
        <v>31</v>
      </c>
      <c r="E107" s="39" t="s">
        <v>31</v>
      </c>
      <c r="F107" s="100" t="s">
        <v>31</v>
      </c>
      <c r="G107" s="39" t="s">
        <v>31</v>
      </c>
      <c r="H107" s="100" t="s">
        <v>31</v>
      </c>
      <c r="I107" s="39" t="s">
        <v>31</v>
      </c>
      <c r="J107" s="100">
        <f t="shared" si="29"/>
        <v>2</v>
      </c>
      <c r="K107" s="39">
        <f t="shared" si="29"/>
        <v>2</v>
      </c>
    </row>
    <row r="108" spans="1:11" ht="13.8" x14ac:dyDescent="0.25">
      <c r="A108" s="6" t="s">
        <v>39</v>
      </c>
      <c r="B108" s="100">
        <f>B96-B120</f>
        <v>44</v>
      </c>
      <c r="C108" s="47">
        <f t="shared" ref="C108:K108" si="30">C96-C120</f>
        <v>13</v>
      </c>
      <c r="D108" s="100">
        <f t="shared" si="30"/>
        <v>29</v>
      </c>
      <c r="E108" s="47">
        <f t="shared" si="30"/>
        <v>24</v>
      </c>
      <c r="F108" s="100">
        <f t="shared" si="30"/>
        <v>15</v>
      </c>
      <c r="G108" s="47">
        <f t="shared" si="30"/>
        <v>2</v>
      </c>
      <c r="H108" s="100">
        <f t="shared" si="30"/>
        <v>2</v>
      </c>
      <c r="I108" s="47">
        <f t="shared" si="30"/>
        <v>1</v>
      </c>
      <c r="J108" s="100">
        <f t="shared" si="30"/>
        <v>90</v>
      </c>
      <c r="K108" s="47">
        <f t="shared" si="30"/>
        <v>40</v>
      </c>
    </row>
    <row r="109" spans="1:11" ht="13.8" x14ac:dyDescent="0.25">
      <c r="A109" s="6" t="s">
        <v>40</v>
      </c>
      <c r="B109" s="98">
        <f>B97-B121</f>
        <v>8</v>
      </c>
      <c r="C109" s="39">
        <f t="shared" ref="C109:K109" si="31">C97-C121</f>
        <v>16</v>
      </c>
      <c r="D109" s="98">
        <f t="shared" si="31"/>
        <v>7</v>
      </c>
      <c r="E109" s="39">
        <f t="shared" si="31"/>
        <v>6</v>
      </c>
      <c r="F109" s="98">
        <f t="shared" si="31"/>
        <v>2</v>
      </c>
      <c r="G109" s="39">
        <f t="shared" si="31"/>
        <v>3</v>
      </c>
      <c r="H109" s="98">
        <f t="shared" si="31"/>
        <v>0</v>
      </c>
      <c r="I109" s="39">
        <f t="shared" si="31"/>
        <v>2</v>
      </c>
      <c r="J109" s="98">
        <f t="shared" si="31"/>
        <v>17</v>
      </c>
      <c r="K109" s="39">
        <f t="shared" si="31"/>
        <v>27</v>
      </c>
    </row>
    <row r="110" spans="1:11" ht="13.8" x14ac:dyDescent="0.25">
      <c r="A110" s="34" t="s">
        <v>57</v>
      </c>
      <c r="B110" s="100">
        <f>B98</f>
        <v>3818</v>
      </c>
      <c r="C110" s="39">
        <f t="shared" ref="C110:K110" si="32">C98</f>
        <v>3815</v>
      </c>
      <c r="D110" s="100">
        <f t="shared" si="32"/>
        <v>933</v>
      </c>
      <c r="E110" s="39">
        <f t="shared" si="32"/>
        <v>934</v>
      </c>
      <c r="F110" s="100">
        <f t="shared" si="32"/>
        <v>881</v>
      </c>
      <c r="G110" s="39">
        <f t="shared" si="32"/>
        <v>907</v>
      </c>
      <c r="H110" s="100">
        <f t="shared" si="32"/>
        <v>135</v>
      </c>
      <c r="I110" s="39">
        <f t="shared" si="32"/>
        <v>136</v>
      </c>
      <c r="J110" s="100">
        <f t="shared" si="32"/>
        <v>5767</v>
      </c>
      <c r="K110" s="39">
        <f t="shared" si="32"/>
        <v>5792</v>
      </c>
    </row>
    <row r="111" spans="1:11" ht="15.6" x14ac:dyDescent="0.3">
      <c r="A111" s="108"/>
      <c r="B111" s="108"/>
      <c r="C111" s="108"/>
      <c r="D111" s="108"/>
      <c r="E111" s="108"/>
      <c r="F111" s="109"/>
      <c r="G111" s="109"/>
      <c r="K111" s="49"/>
    </row>
    <row r="112" spans="1:11" ht="15.6" x14ac:dyDescent="0.3">
      <c r="A112" s="62"/>
      <c r="B112" s="62"/>
      <c r="C112" s="62"/>
      <c r="D112" s="62"/>
      <c r="E112" s="62"/>
      <c r="F112" s="63"/>
      <c r="G112" s="63"/>
      <c r="K112" s="49"/>
    </row>
    <row r="113" spans="1:11" ht="13.8" x14ac:dyDescent="0.25">
      <c r="A113" s="37" t="s">
        <v>54</v>
      </c>
      <c r="B113" s="49"/>
      <c r="C113" s="49"/>
      <c r="D113" s="49"/>
      <c r="E113" s="49"/>
      <c r="K113" s="49"/>
    </row>
    <row r="114" spans="1:11" ht="13.8" x14ac:dyDescent="0.25">
      <c r="A114" s="26" t="s">
        <v>2</v>
      </c>
      <c r="B114" s="170" t="s">
        <v>42</v>
      </c>
      <c r="C114" s="171"/>
      <c r="D114" s="163" t="s">
        <v>44</v>
      </c>
      <c r="E114" s="164"/>
      <c r="F114" s="163" t="s">
        <v>34</v>
      </c>
      <c r="G114" s="164"/>
      <c r="H114" s="163" t="s">
        <v>35</v>
      </c>
      <c r="I114" s="164"/>
      <c r="J114" s="163" t="s">
        <v>36</v>
      </c>
      <c r="K114" s="164"/>
    </row>
    <row r="115" spans="1:11" ht="14.4" thickBot="1" x14ac:dyDescent="0.3">
      <c r="A115" s="36"/>
      <c r="B115" s="107" t="s">
        <v>54</v>
      </c>
      <c r="C115" s="38" t="s">
        <v>46</v>
      </c>
      <c r="D115" s="107" t="s">
        <v>54</v>
      </c>
      <c r="E115" s="38" t="s">
        <v>46</v>
      </c>
      <c r="F115" s="107" t="s">
        <v>54</v>
      </c>
      <c r="G115" s="38" t="s">
        <v>46</v>
      </c>
      <c r="H115" s="107" t="s">
        <v>54</v>
      </c>
      <c r="I115" s="38" t="s">
        <v>46</v>
      </c>
      <c r="J115" s="107" t="s">
        <v>54</v>
      </c>
      <c r="K115" s="38" t="s">
        <v>46</v>
      </c>
    </row>
    <row r="116" spans="1:11" ht="13.8" x14ac:dyDescent="0.25">
      <c r="A116" s="35" t="s">
        <v>37</v>
      </c>
      <c r="B116" s="98">
        <v>419</v>
      </c>
      <c r="C116" s="47">
        <v>401</v>
      </c>
      <c r="D116" s="46">
        <v>213</v>
      </c>
      <c r="E116" s="47">
        <v>146</v>
      </c>
      <c r="F116" s="46">
        <v>111</v>
      </c>
      <c r="G116" s="47">
        <v>110</v>
      </c>
      <c r="H116" s="46">
        <v>-46</v>
      </c>
      <c r="I116" s="47">
        <v>-41</v>
      </c>
      <c r="J116" s="46">
        <f>SUM(H116,F116,D116,B116)</f>
        <v>697</v>
      </c>
      <c r="K116" s="39">
        <f>SUM(I116,G116,E116,C116)</f>
        <v>616</v>
      </c>
    </row>
    <row r="117" spans="1:11" ht="27.6" x14ac:dyDescent="0.25">
      <c r="A117" s="34" t="s">
        <v>11</v>
      </c>
      <c r="B117" s="98">
        <v>47</v>
      </c>
      <c r="C117" s="47">
        <v>41</v>
      </c>
      <c r="D117" s="98">
        <v>34</v>
      </c>
      <c r="E117" s="47">
        <v>17</v>
      </c>
      <c r="F117" s="98">
        <v>16</v>
      </c>
      <c r="G117" s="47">
        <v>12</v>
      </c>
      <c r="H117" s="98">
        <v>2</v>
      </c>
      <c r="I117" s="47">
        <v>0</v>
      </c>
      <c r="J117" s="46">
        <f>SUM(H117,F117,D117,B117)</f>
        <v>99</v>
      </c>
      <c r="K117" s="39">
        <f>SUM(I117,G117,E117,C117)</f>
        <v>70</v>
      </c>
    </row>
    <row r="118" spans="1:11" ht="14.4" x14ac:dyDescent="0.3">
      <c r="A118" s="61" t="s">
        <v>38</v>
      </c>
      <c r="B118" s="99">
        <f t="shared" ref="B118:F118" si="33">B117/B116</f>
        <v>0.11217183770883055</v>
      </c>
      <c r="C118" s="40">
        <f t="shared" ref="C118" si="34">C117/C116</f>
        <v>0.10224438902743142</v>
      </c>
      <c r="D118" s="99">
        <f t="shared" si="33"/>
        <v>0.15962441314553991</v>
      </c>
      <c r="E118" s="40">
        <f t="shared" ref="E118" si="35">E117/E116</f>
        <v>0.11643835616438356</v>
      </c>
      <c r="F118" s="99">
        <f t="shared" si="33"/>
        <v>0.14414414414414414</v>
      </c>
      <c r="G118" s="40">
        <f t="shared" ref="G118" si="36">G117/G116</f>
        <v>0.10909090909090909</v>
      </c>
      <c r="H118" s="99" t="s">
        <v>31</v>
      </c>
      <c r="I118" s="40" t="s">
        <v>31</v>
      </c>
      <c r="J118" s="99">
        <f>J117/J116</f>
        <v>0.14203730272596843</v>
      </c>
      <c r="K118" s="40">
        <f>K117/K116</f>
        <v>0.11363636363636363</v>
      </c>
    </row>
    <row r="119" spans="1:11" ht="27.6" x14ac:dyDescent="0.25">
      <c r="A119" s="48" t="s">
        <v>12</v>
      </c>
      <c r="B119" s="100">
        <v>2</v>
      </c>
      <c r="C119" s="39">
        <v>2</v>
      </c>
      <c r="D119" s="100" t="s">
        <v>31</v>
      </c>
      <c r="E119" s="39" t="s">
        <v>31</v>
      </c>
      <c r="F119" s="101" t="s">
        <v>31</v>
      </c>
      <c r="G119" s="39" t="s">
        <v>31</v>
      </c>
      <c r="H119" s="101" t="s">
        <v>31</v>
      </c>
      <c r="I119" s="39" t="s">
        <v>31</v>
      </c>
      <c r="J119" s="46">
        <f t="shared" ref="J119:K122" si="37">SUM(H119,F119,D119,B119)</f>
        <v>2</v>
      </c>
      <c r="K119" s="39">
        <f t="shared" si="37"/>
        <v>2</v>
      </c>
    </row>
    <row r="120" spans="1:11" ht="13.8" x14ac:dyDescent="0.25">
      <c r="A120" s="6" t="s">
        <v>39</v>
      </c>
      <c r="B120" s="100">
        <f>B119+B117</f>
        <v>49</v>
      </c>
      <c r="C120" s="47">
        <f>C119+C117</f>
        <v>43</v>
      </c>
      <c r="D120" s="100">
        <v>34</v>
      </c>
      <c r="E120" s="47">
        <v>17</v>
      </c>
      <c r="F120" s="100">
        <v>16</v>
      </c>
      <c r="G120" s="47">
        <v>12</v>
      </c>
      <c r="H120" s="98">
        <v>2</v>
      </c>
      <c r="I120" s="47">
        <v>0</v>
      </c>
      <c r="J120" s="46">
        <f t="shared" si="37"/>
        <v>101</v>
      </c>
      <c r="K120" s="47">
        <f t="shared" si="37"/>
        <v>72</v>
      </c>
    </row>
    <row r="121" spans="1:11" ht="13.8" x14ac:dyDescent="0.25">
      <c r="A121" s="6" t="s">
        <v>40</v>
      </c>
      <c r="B121" s="98">
        <v>6</v>
      </c>
      <c r="C121" s="39">
        <v>21</v>
      </c>
      <c r="D121" s="98">
        <v>2</v>
      </c>
      <c r="E121" s="39">
        <v>3</v>
      </c>
      <c r="F121" s="98">
        <v>1</v>
      </c>
      <c r="G121" s="39">
        <v>5</v>
      </c>
      <c r="H121" s="98">
        <v>6</v>
      </c>
      <c r="I121" s="39">
        <v>2</v>
      </c>
      <c r="J121" s="46">
        <f t="shared" si="37"/>
        <v>15</v>
      </c>
      <c r="K121" s="39">
        <f t="shared" si="37"/>
        <v>31</v>
      </c>
    </row>
    <row r="122" spans="1:11" ht="13.8" x14ac:dyDescent="0.25">
      <c r="A122" s="34" t="s">
        <v>45</v>
      </c>
      <c r="B122" s="100">
        <v>3818</v>
      </c>
      <c r="C122" s="39">
        <v>3856</v>
      </c>
      <c r="D122" s="100">
        <v>917</v>
      </c>
      <c r="E122" s="39">
        <v>942</v>
      </c>
      <c r="F122" s="100">
        <v>871</v>
      </c>
      <c r="G122" s="39">
        <v>941</v>
      </c>
      <c r="H122" s="100">
        <v>136</v>
      </c>
      <c r="I122" s="39">
        <v>134</v>
      </c>
      <c r="J122" s="100">
        <f t="shared" si="37"/>
        <v>5742</v>
      </c>
      <c r="K122" s="39">
        <f t="shared" si="37"/>
        <v>5873</v>
      </c>
    </row>
    <row r="123" spans="1:11" ht="15.6" x14ac:dyDescent="0.3">
      <c r="A123" s="62"/>
      <c r="B123" s="62"/>
      <c r="C123" s="62"/>
      <c r="D123" s="62"/>
      <c r="E123" s="62"/>
      <c r="F123" s="63"/>
      <c r="G123" s="63"/>
      <c r="K123" s="49"/>
    </row>
    <row r="124" spans="1:11" s="67" customFormat="1" x14ac:dyDescent="0.25">
      <c r="A124" s="1" t="s">
        <v>41</v>
      </c>
      <c r="F124" s="68"/>
      <c r="G124" s="68"/>
      <c r="H124" s="68"/>
      <c r="I124" s="68"/>
      <c r="J124" s="68"/>
    </row>
    <row r="125" spans="1:11" s="67" customFormat="1" x14ac:dyDescent="0.25">
      <c r="A125" s="1"/>
      <c r="F125" s="68"/>
      <c r="G125" s="68"/>
      <c r="H125" s="68"/>
      <c r="I125" s="68"/>
      <c r="J125" s="68"/>
    </row>
    <row r="126" spans="1:11" s="67" customFormat="1" x14ac:dyDescent="0.25">
      <c r="A126" s="1"/>
      <c r="F126" s="68"/>
      <c r="G126" s="68"/>
      <c r="H126" s="68"/>
      <c r="I126" s="68"/>
      <c r="J126" s="68"/>
    </row>
    <row r="128" spans="1:11" x14ac:dyDescent="0.25">
      <c r="B128" s="49"/>
      <c r="C128" s="49"/>
      <c r="D128" s="49"/>
      <c r="E128" s="49"/>
      <c r="K128" s="49"/>
    </row>
  </sheetData>
  <mergeCells count="57">
    <mergeCell ref="H16:I16"/>
    <mergeCell ref="J16:K16"/>
    <mergeCell ref="B5:C5"/>
    <mergeCell ref="D5:E5"/>
    <mergeCell ref="F5:G5"/>
    <mergeCell ref="H5:I5"/>
    <mergeCell ref="J5:K5"/>
    <mergeCell ref="J28:K28"/>
    <mergeCell ref="E50:F50"/>
    <mergeCell ref="G50:H50"/>
    <mergeCell ref="I50:J50"/>
    <mergeCell ref="K50:L50"/>
    <mergeCell ref="H40:I40"/>
    <mergeCell ref="J40:K40"/>
    <mergeCell ref="H28:I28"/>
    <mergeCell ref="A1:D1"/>
    <mergeCell ref="A2:D2"/>
    <mergeCell ref="F2:G2"/>
    <mergeCell ref="B40:C40"/>
    <mergeCell ref="D40:E40"/>
    <mergeCell ref="F40:G40"/>
    <mergeCell ref="B28:C28"/>
    <mergeCell ref="D28:E28"/>
    <mergeCell ref="F28:G28"/>
    <mergeCell ref="B16:C16"/>
    <mergeCell ref="D16:E16"/>
    <mergeCell ref="F16:G16"/>
    <mergeCell ref="B114:C114"/>
    <mergeCell ref="D114:E114"/>
    <mergeCell ref="F114:G114"/>
    <mergeCell ref="B90:C90"/>
    <mergeCell ref="D90:E90"/>
    <mergeCell ref="F90:G90"/>
    <mergeCell ref="B102:C102"/>
    <mergeCell ref="B64:C64"/>
    <mergeCell ref="D64:E64"/>
    <mergeCell ref="D102:E102"/>
    <mergeCell ref="F102:G102"/>
    <mergeCell ref="B77:C77"/>
    <mergeCell ref="D77:E77"/>
    <mergeCell ref="F64:G64"/>
    <mergeCell ref="F77:G77"/>
    <mergeCell ref="H64:I64"/>
    <mergeCell ref="J64:K64"/>
    <mergeCell ref="H114:I114"/>
    <mergeCell ref="J114:K114"/>
    <mergeCell ref="H90:I90"/>
    <mergeCell ref="J90:K90"/>
    <mergeCell ref="H77:I77"/>
    <mergeCell ref="J77:K77"/>
    <mergeCell ref="H102:I102"/>
    <mergeCell ref="J102:K102"/>
    <mergeCell ref="B52:C52"/>
    <mergeCell ref="D52:E52"/>
    <mergeCell ref="F52:G52"/>
    <mergeCell ref="H52:I52"/>
    <mergeCell ref="J52:K52"/>
  </mergeCells>
  <pageMargins left="0.78740157480314965" right="0.59055118110236227" top="0.98425196850393704" bottom="0.98425196850393704" header="0.51181102362204722" footer="0.51181102362204722"/>
  <pageSetup paperSize="9" scale="64" fitToHeight="0" orientation="landscape" r:id="rId1"/>
  <ignoredErrors>
    <ignoredError sqref="B106:K107 J118:K118 B68:C68 J68:K6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0bcf1e9-e461-470a-bb88-762ecdddcc59">
      <Terms xmlns="http://schemas.microsoft.com/office/infopath/2007/PartnerControls"/>
    </lcf76f155ced4ddcb4097134ff3c332f>
    <TaxCatchAll xmlns="3f1b031d-910b-4ce4-8c1e-31068d7e3e0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2A1ED08996DA4E8C7AEA2A85F63621" ma:contentTypeVersion="16" ma:contentTypeDescription="Create a new document." ma:contentTypeScope="" ma:versionID="4bc8675ba1b14a8547b566f9db1eef77">
  <xsd:schema xmlns:xsd="http://www.w3.org/2001/XMLSchema" xmlns:xs="http://www.w3.org/2001/XMLSchema" xmlns:p="http://schemas.microsoft.com/office/2006/metadata/properties" xmlns:ns2="b0bcf1e9-e461-470a-bb88-762ecdddcc59" xmlns:ns3="ae4181c4-cae7-460b-b80c-2a12971a4356" xmlns:ns4="3f1b031d-910b-4ce4-8c1e-31068d7e3e06" targetNamespace="http://schemas.microsoft.com/office/2006/metadata/properties" ma:root="true" ma:fieldsID="6d14e771dec3a70c3fc0efbd21320c70" ns2:_="" ns3:_="" ns4:_="">
    <xsd:import namespace="b0bcf1e9-e461-470a-bb88-762ecdddcc59"/>
    <xsd:import namespace="ae4181c4-cae7-460b-b80c-2a12971a4356"/>
    <xsd:import namespace="3f1b031d-910b-4ce4-8c1e-31068d7e3e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cf1e9-e461-470a-bb88-762ecdddcc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54add1d-f363-4c67-bf29-3be697d207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181c4-cae7-460b-b80c-2a12971a435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b031d-910b-4ce4-8c1e-31068d7e3e0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6d046347-8d44-4451-8970-554607921ada}" ma:internalName="TaxCatchAll" ma:showField="CatchAllData" ma:web="ae4181c4-cae7-460b-b80c-2a12971a4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422DDE-09F1-4DAB-8961-BA47F325AAAB}">
  <ds:schemaRefs>
    <ds:schemaRef ds:uri="http://purl.org/dc/elements/1.1/"/>
    <ds:schemaRef ds:uri="http://schemas.microsoft.com/office/2006/metadata/properties"/>
    <ds:schemaRef ds:uri="ae4181c4-cae7-460b-b80c-2a12971a435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0bcf1e9-e461-470a-bb88-762ecdddcc59"/>
    <ds:schemaRef ds:uri="http://www.w3.org/XML/1998/namespace"/>
    <ds:schemaRef ds:uri="http://purl.org/dc/dcmitype/"/>
    <ds:schemaRef ds:uri="3f1b031d-910b-4ce4-8c1e-31068d7e3e06"/>
  </ds:schemaRefs>
</ds:datastoreItem>
</file>

<file path=customXml/itemProps2.xml><?xml version="1.0" encoding="utf-8"?>
<ds:datastoreItem xmlns:ds="http://schemas.openxmlformats.org/officeDocument/2006/customXml" ds:itemID="{343FA369-E6A7-40E9-9CEA-C0875A4E88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bcf1e9-e461-470a-bb88-762ecdddcc59"/>
    <ds:schemaRef ds:uri="ae4181c4-cae7-460b-b80c-2a12971a4356"/>
    <ds:schemaRef ds:uri="3f1b031d-910b-4ce4-8c1e-31068d7e3e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F64C23-AA1B-45EC-B017-71B2C7332D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FPSE - Factsheet</vt:lpstr>
      <vt:lpstr>Income Statement</vt:lpstr>
      <vt:lpstr>Sales Revenues by Region</vt:lpstr>
      <vt:lpstr>Segments</vt:lpstr>
      <vt:lpstr>'Income Statement'!Druckbereich</vt:lpstr>
      <vt:lpstr>'Sales Revenues by Region'!Druckbereich</vt:lpstr>
      <vt:lpstr>Segments!Druckbereich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Altmann, Thomas</dc:creator>
  <cp:keywords/>
  <dc:description/>
  <cp:lastModifiedBy>Landau, Theresa (Mannheim)</cp:lastModifiedBy>
  <cp:revision/>
  <cp:lastPrinted>2019-05-02T14:07:20Z</cp:lastPrinted>
  <dcterms:created xsi:type="dcterms:W3CDTF">2016-03-07T14:42:29Z</dcterms:created>
  <dcterms:modified xsi:type="dcterms:W3CDTF">2023-03-08T08:55:36Z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0x010100DF2A1ED08996DA4E8C7AEA2A85F63621</vt:lpwstr>
  </property>
  <property fmtid="{D5CDD505-2E9C-101B-9397-08002B2CF9AE}" pid="3" name="AuthorIds_UIVersion_2048">
    <vt:lpwstr>16</vt:lpwstr>
  </property>
  <property fmtid="{D5CDD505-2E9C-101B-9397-08002B2CF9AE}" pid="4" name="AuthorIds_UIVersion_3584">
    <vt:lpwstr>6</vt:lpwstr>
  </property>
  <property fmtid="{D5CDD505-2E9C-101B-9397-08002B2CF9AE}" pid="5" name="AuthorIds_UIVersion_4608">
    <vt:lpwstr>6</vt:lpwstr>
  </property>
  <property fmtid="{D5CDD505-2E9C-101B-9397-08002B2CF9AE}" pid="6" name="AuthorIds_UIVersion_512">
    <vt:lpwstr>6</vt:lpwstr>
  </property>
  <property fmtid="{D5CDD505-2E9C-101B-9397-08002B2CF9AE}" pid="7" name="AuthorIds_UIVersion_6144">
    <vt:lpwstr>16</vt:lpwstr>
  </property>
  <property fmtid="{D5CDD505-2E9C-101B-9397-08002B2CF9AE}" pid="8" name="MediaServiceImageTags">
    <vt:lpwstr/>
  </property>
</Properties>
</file>